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Разряды" sheetId="40" r:id="rId1"/>
    <sheet name="Сборная ТО" sheetId="41" r:id="rId2"/>
    <sheet name="Сборная РФ" sheetId="43" r:id="rId3"/>
    <sheet name="Соревнования УрФО и ТО" sheetId="44" r:id="rId4"/>
    <sheet name="Всероссийские соревнования" sheetId="45" r:id="rId5"/>
    <sheet name="Международные соревнования" sheetId="46" r:id="rId6"/>
  </sheets>
  <externalReferences>
    <externalReference r:id="rId7"/>
  </externalReferences>
  <definedNames>
    <definedName name="_xlnm.Print_Titles" localSheetId="2">'Сборная РФ'!$2:$2</definedName>
    <definedName name="_xlnm.Print_Area" localSheetId="4">'Всероссийские соревнования'!$A$1:$AI$14</definedName>
    <definedName name="_xlnm.Print_Area" localSheetId="5">'Международные соревнования'!$A$1:$BH$15</definedName>
    <definedName name="_xlnm.Print_Area" localSheetId="0">Разряды!$A$1:$R$20</definedName>
    <definedName name="_xlnm.Print_Area" localSheetId="2">'Сборная РФ'!$A$1:$V$14</definedName>
    <definedName name="_xlnm.Print_Area" localSheetId="3">'Соревнования УрФО и ТО'!$A$1:$BH$14</definedName>
  </definedNames>
  <calcPr calcId="162913"/>
  <fileRecoveryPr repairLoad="1"/>
</workbook>
</file>

<file path=xl/calcChain.xml><?xml version="1.0" encoding="utf-8"?>
<calcChain xmlns="http://schemas.openxmlformats.org/spreadsheetml/2006/main">
  <c r="F4" i="46" l="1"/>
  <c r="G4" i="46"/>
  <c r="H4" i="46"/>
  <c r="I4" i="46"/>
  <c r="J4" i="46"/>
  <c r="F5" i="46"/>
  <c r="G5" i="46"/>
  <c r="H5" i="46"/>
  <c r="I5" i="46"/>
  <c r="J5" i="46"/>
  <c r="F6" i="46"/>
  <c r="G6" i="46"/>
  <c r="H6" i="46"/>
  <c r="I6" i="46"/>
  <c r="J6" i="46"/>
  <c r="F7" i="46"/>
  <c r="E7" i="46" s="1"/>
  <c r="D7" i="46" s="1"/>
  <c r="G7" i="46"/>
  <c r="H7" i="46"/>
  <c r="I7" i="46"/>
  <c r="J7" i="46"/>
  <c r="F8" i="46"/>
  <c r="G8" i="46"/>
  <c r="H8" i="46"/>
  <c r="I8" i="46"/>
  <c r="J8" i="46"/>
  <c r="F9" i="46"/>
  <c r="G9" i="46"/>
  <c r="H9" i="46"/>
  <c r="I9" i="46"/>
  <c r="J9" i="46"/>
  <c r="F10" i="46"/>
  <c r="G10" i="46"/>
  <c r="H10" i="46"/>
  <c r="I10" i="46"/>
  <c r="J10" i="46"/>
  <c r="F11" i="46"/>
  <c r="E11" i="46" s="1"/>
  <c r="D11" i="46" s="1"/>
  <c r="G11" i="46"/>
  <c r="H11" i="46"/>
  <c r="I11" i="46"/>
  <c r="J11" i="46"/>
  <c r="F12" i="46"/>
  <c r="G12" i="46"/>
  <c r="H12" i="46"/>
  <c r="I12" i="46"/>
  <c r="J12" i="46"/>
  <c r="C13" i="46"/>
  <c r="D13" i="46" s="1"/>
  <c r="K13" i="46"/>
  <c r="L13" i="46"/>
  <c r="M13" i="46"/>
  <c r="N13" i="46"/>
  <c r="O13" i="46"/>
  <c r="P13" i="46"/>
  <c r="Q13" i="46"/>
  <c r="R13" i="46"/>
  <c r="S13" i="46"/>
  <c r="T13" i="46"/>
  <c r="U13" i="46"/>
  <c r="V13" i="46"/>
  <c r="W13" i="46"/>
  <c r="X13" i="46"/>
  <c r="Y13" i="46"/>
  <c r="Z13" i="46"/>
  <c r="AA13" i="46"/>
  <c r="AB13" i="46"/>
  <c r="AC13" i="46"/>
  <c r="AD13" i="46"/>
  <c r="AE13" i="46"/>
  <c r="AF13" i="46"/>
  <c r="AG13" i="46"/>
  <c r="AH13" i="46"/>
  <c r="AI13" i="46"/>
  <c r="AJ13" i="46"/>
  <c r="AK13" i="46"/>
  <c r="AL13" i="46"/>
  <c r="AM13" i="46"/>
  <c r="AN13" i="46"/>
  <c r="AO13" i="46"/>
  <c r="AP13" i="46"/>
  <c r="AQ13" i="46"/>
  <c r="AR13" i="46"/>
  <c r="AS13" i="46"/>
  <c r="AT13" i="46"/>
  <c r="AU13" i="46"/>
  <c r="AV13" i="46"/>
  <c r="AW13" i="46"/>
  <c r="AX13" i="46"/>
  <c r="AY13" i="46"/>
  <c r="AZ13" i="46"/>
  <c r="BA13" i="46"/>
  <c r="BB13" i="46"/>
  <c r="BC13" i="46"/>
  <c r="BD13" i="46"/>
  <c r="BE13" i="46"/>
  <c r="BF13" i="46"/>
  <c r="BG13" i="46"/>
  <c r="BH13" i="46"/>
  <c r="G13" i="46" l="1"/>
  <c r="H13" i="46"/>
  <c r="E12" i="46"/>
  <c r="D12" i="46" s="1"/>
  <c r="E10" i="46"/>
  <c r="D10" i="46" s="1"/>
  <c r="E9" i="46"/>
  <c r="D9" i="46" s="1"/>
  <c r="E8" i="46"/>
  <c r="D8" i="46" s="1"/>
  <c r="E6" i="46"/>
  <c r="D6" i="46" s="1"/>
  <c r="E5" i="46"/>
  <c r="D5" i="46" s="1"/>
  <c r="J13" i="46"/>
  <c r="E4" i="46"/>
  <c r="D4" i="46" s="1"/>
  <c r="F13" i="46"/>
  <c r="I13" i="46"/>
  <c r="F4" i="45"/>
  <c r="G4" i="45"/>
  <c r="H4" i="45"/>
  <c r="I4" i="45"/>
  <c r="J4" i="45"/>
  <c r="F5" i="45"/>
  <c r="G5" i="45"/>
  <c r="H5" i="45"/>
  <c r="I5" i="45"/>
  <c r="J5" i="45"/>
  <c r="F6" i="45"/>
  <c r="G6" i="45"/>
  <c r="G13" i="45" s="1"/>
  <c r="H6" i="45"/>
  <c r="I6" i="45"/>
  <c r="J6" i="45"/>
  <c r="F7" i="45"/>
  <c r="G7" i="45"/>
  <c r="H7" i="45"/>
  <c r="I7" i="45"/>
  <c r="J7" i="45"/>
  <c r="F8" i="45"/>
  <c r="G8" i="45"/>
  <c r="H8" i="45"/>
  <c r="I8" i="45"/>
  <c r="J8" i="45"/>
  <c r="F9" i="45"/>
  <c r="G9" i="45"/>
  <c r="H9" i="45"/>
  <c r="I9" i="45"/>
  <c r="J9" i="45"/>
  <c r="F10" i="45"/>
  <c r="G10" i="45"/>
  <c r="H10" i="45"/>
  <c r="I10" i="45"/>
  <c r="J10" i="45"/>
  <c r="F11" i="45"/>
  <c r="G11" i="45"/>
  <c r="H11" i="45"/>
  <c r="I11" i="45"/>
  <c r="J11" i="45"/>
  <c r="F12" i="45"/>
  <c r="G12" i="45"/>
  <c r="H12" i="45"/>
  <c r="I12" i="45"/>
  <c r="J12" i="45"/>
  <c r="C13" i="45"/>
  <c r="D13" i="45" s="1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AE13" i="45"/>
  <c r="AF13" i="45"/>
  <c r="AG13" i="45"/>
  <c r="AH13" i="45"/>
  <c r="AI13" i="45"/>
  <c r="E13" i="46" l="1"/>
  <c r="E11" i="45"/>
  <c r="D11" i="45" s="1"/>
  <c r="J13" i="45"/>
  <c r="E7" i="45"/>
  <c r="D7" i="45" s="1"/>
  <c r="E12" i="45"/>
  <c r="D12" i="45" s="1"/>
  <c r="E10" i="45"/>
  <c r="D10" i="45" s="1"/>
  <c r="E9" i="45"/>
  <c r="D9" i="45" s="1"/>
  <c r="E8" i="45"/>
  <c r="D8" i="45" s="1"/>
  <c r="I13" i="45"/>
  <c r="E5" i="45"/>
  <c r="D5" i="45" s="1"/>
  <c r="H13" i="45"/>
  <c r="E4" i="45"/>
  <c r="D4" i="45"/>
  <c r="E6" i="45"/>
  <c r="D6" i="45" s="1"/>
  <c r="F13" i="45"/>
  <c r="D12" i="41"/>
  <c r="D11" i="41"/>
  <c r="D10" i="41"/>
  <c r="D9" i="41"/>
  <c r="D8" i="41"/>
  <c r="D7" i="41"/>
  <c r="D6" i="41"/>
  <c r="D5" i="41"/>
  <c r="E13" i="45" l="1"/>
  <c r="BH13" i="44"/>
  <c r="BG13" i="44"/>
  <c r="BF13" i="44"/>
  <c r="BE13" i="44"/>
  <c r="BD13" i="44"/>
  <c r="BC13" i="44"/>
  <c r="BB13" i="44"/>
  <c r="BA13" i="44"/>
  <c r="AZ13" i="44"/>
  <c r="AY13" i="44"/>
  <c r="AX13" i="44"/>
  <c r="AW13" i="44"/>
  <c r="AV13" i="44"/>
  <c r="AU13" i="44"/>
  <c r="AT13" i="44"/>
  <c r="AS13" i="44"/>
  <c r="AR13" i="44"/>
  <c r="AQ13" i="44"/>
  <c r="AP13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AA13" i="44"/>
  <c r="Z13" i="44"/>
  <c r="Y13" i="44"/>
  <c r="X13" i="44"/>
  <c r="W13" i="44"/>
  <c r="V13" i="44"/>
  <c r="U13" i="44"/>
  <c r="T13" i="44"/>
  <c r="S13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C13" i="44"/>
  <c r="J12" i="44"/>
  <c r="I12" i="44"/>
  <c r="H12" i="44"/>
  <c r="G12" i="44"/>
  <c r="F12" i="44"/>
  <c r="E12" i="44"/>
  <c r="D12" i="44"/>
  <c r="J11" i="44"/>
  <c r="I11" i="44"/>
  <c r="H11" i="44"/>
  <c r="G11" i="44"/>
  <c r="F11" i="44"/>
  <c r="E11" i="44"/>
  <c r="D11" i="44" s="1"/>
  <c r="J10" i="44"/>
  <c r="I10" i="44"/>
  <c r="H10" i="44"/>
  <c r="G10" i="44"/>
  <c r="F10" i="44"/>
  <c r="E10" i="44"/>
  <c r="D10" i="44"/>
  <c r="J9" i="44"/>
  <c r="I9" i="44"/>
  <c r="H9" i="44"/>
  <c r="G9" i="44"/>
  <c r="F9" i="44"/>
  <c r="E9" i="44"/>
  <c r="D9" i="44"/>
  <c r="J8" i="44"/>
  <c r="I8" i="44"/>
  <c r="H8" i="44"/>
  <c r="G8" i="44"/>
  <c r="F8" i="44"/>
  <c r="E8" i="44"/>
  <c r="D8" i="44" s="1"/>
  <c r="J7" i="44"/>
  <c r="I7" i="44"/>
  <c r="H7" i="44"/>
  <c r="G7" i="44"/>
  <c r="F7" i="44"/>
  <c r="E7" i="44"/>
  <c r="D7" i="44" s="1"/>
  <c r="J6" i="44"/>
  <c r="I6" i="44"/>
  <c r="H6" i="44"/>
  <c r="G6" i="44"/>
  <c r="F6" i="44"/>
  <c r="E6" i="44"/>
  <c r="D6" i="44"/>
  <c r="J5" i="44"/>
  <c r="I5" i="44"/>
  <c r="H5" i="44"/>
  <c r="G5" i="44"/>
  <c r="F5" i="44"/>
  <c r="E5" i="44"/>
  <c r="D5" i="44" s="1"/>
  <c r="J4" i="44"/>
  <c r="I4" i="44"/>
  <c r="H4" i="44"/>
  <c r="G4" i="44"/>
  <c r="F4" i="44"/>
  <c r="E4" i="44"/>
  <c r="E13" i="44" s="1"/>
  <c r="D4" i="44"/>
  <c r="V13" i="43"/>
  <c r="U13" i="43"/>
  <c r="T13" i="43"/>
  <c r="S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D13" i="43"/>
  <c r="C13" i="43"/>
  <c r="N12" i="43"/>
  <c r="E12" i="43"/>
  <c r="D12" i="43"/>
  <c r="N11" i="43"/>
  <c r="E11" i="43"/>
  <c r="D11" i="43"/>
  <c r="N10" i="43"/>
  <c r="E10" i="43"/>
  <c r="D10" i="43"/>
  <c r="N9" i="43"/>
  <c r="E9" i="43"/>
  <c r="D9" i="43"/>
  <c r="N8" i="43"/>
  <c r="E8" i="43"/>
  <c r="D8" i="43"/>
  <c r="N7" i="43"/>
  <c r="E7" i="43"/>
  <c r="D7" i="43"/>
  <c r="N6" i="43"/>
  <c r="E6" i="43"/>
  <c r="D6" i="43"/>
  <c r="N5" i="43"/>
  <c r="E5" i="43"/>
  <c r="D5" i="43"/>
  <c r="N4" i="43"/>
  <c r="E4" i="43"/>
  <c r="D4" i="43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C14" i="41"/>
  <c r="L13" i="41"/>
  <c r="E13" i="41"/>
  <c r="D13" i="41"/>
  <c r="L12" i="41"/>
  <c r="E12" i="41"/>
  <c r="L11" i="41"/>
  <c r="E11" i="41"/>
  <c r="L10" i="41"/>
  <c r="E10" i="41"/>
  <c r="L9" i="41"/>
  <c r="E9" i="41"/>
  <c r="L8" i="41"/>
  <c r="E8" i="41"/>
  <c r="L7" i="41"/>
  <c r="E7" i="41"/>
  <c r="L6" i="41"/>
  <c r="E6" i="41"/>
  <c r="L5" i="41"/>
  <c r="E5" i="41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O12" i="40"/>
  <c r="K12" i="40"/>
  <c r="J12" i="40"/>
  <c r="F12" i="40"/>
  <c r="E12" i="40"/>
  <c r="D12" i="40"/>
  <c r="O11" i="40"/>
  <c r="K11" i="40"/>
  <c r="J11" i="40"/>
  <c r="F11" i="40"/>
  <c r="E11" i="40"/>
  <c r="D11" i="40"/>
  <c r="O10" i="40"/>
  <c r="K10" i="40"/>
  <c r="J10" i="40"/>
  <c r="F10" i="40"/>
  <c r="E10" i="40"/>
  <c r="D10" i="40"/>
  <c r="O9" i="40"/>
  <c r="K9" i="40"/>
  <c r="J9" i="40"/>
  <c r="F9" i="40"/>
  <c r="E9" i="40"/>
  <c r="D9" i="40"/>
  <c r="O8" i="40"/>
  <c r="K8" i="40"/>
  <c r="J8" i="40"/>
  <c r="F8" i="40"/>
  <c r="E8" i="40"/>
  <c r="D8" i="40"/>
  <c r="O7" i="40"/>
  <c r="K7" i="40"/>
  <c r="J7" i="40"/>
  <c r="F7" i="40"/>
  <c r="E7" i="40"/>
  <c r="D7" i="40"/>
  <c r="O6" i="40"/>
  <c r="K6" i="40"/>
  <c r="J6" i="40"/>
  <c r="F6" i="40"/>
  <c r="E6" i="40"/>
  <c r="D6" i="40"/>
  <c r="O5" i="40"/>
  <c r="K5" i="40"/>
  <c r="J5" i="40"/>
  <c r="F5" i="40"/>
  <c r="E5" i="40"/>
  <c r="D5" i="40"/>
  <c r="O4" i="40"/>
  <c r="K4" i="40"/>
  <c r="J4" i="40"/>
  <c r="F4" i="40"/>
  <c r="E4" i="40"/>
  <c r="D4" i="40"/>
</calcChain>
</file>

<file path=xl/sharedStrings.xml><?xml version="1.0" encoding="utf-8"?>
<sst xmlns="http://schemas.openxmlformats.org/spreadsheetml/2006/main" count="268" uniqueCount="190">
  <si>
    <t>ВСЕГО
занимающихся
по состоянию на 31 декабря отчетного года</t>
  </si>
  <si>
    <t>№
п/п</t>
  </si>
  <si>
    <t>ИТОГО</t>
  </si>
  <si>
    <t>ВСЕГО 
из числа занимающихся - спортсменов, имеющих разряды, звания</t>
  </si>
  <si>
    <t xml:space="preserve"> Всего
спортивные разряды</t>
  </si>
  <si>
    <t>спортивные разряды / КМС</t>
  </si>
  <si>
    <t>спортивные разряды / первый разряд</t>
  </si>
  <si>
    <t>спортивные разряды / другие разряды</t>
  </si>
  <si>
    <t>ВСЕГО 
Разряды, звания, присвоенные и подтвержденные в отчетном году</t>
  </si>
  <si>
    <t xml:space="preserve"> Всего
спортивные разряды присвоенные</t>
  </si>
  <si>
    <t>спортивные разряды присвоенные / КМС</t>
  </si>
  <si>
    <t>спортивные разряды присвоенные / первый разряд</t>
  </si>
  <si>
    <t>спортивные разряды присвоенные / другие разряды</t>
  </si>
  <si>
    <t xml:space="preserve"> Всего
спортивные разряды подтвержденные</t>
  </si>
  <si>
    <t>спортивные разряды подтвержденные / КМС</t>
  </si>
  <si>
    <t>спортивные разряды подтвержденные / первый разряд</t>
  </si>
  <si>
    <t>спортивные разряды подтвержденные / другие разряды</t>
  </si>
  <si>
    <t>Соотношение ВСЕГО 
из числа занимающихся - спортсменов, имеющих разряды, звания от ВСЕГО занимающихся</t>
  </si>
  <si>
    <t>бильярдный спорт</t>
  </si>
  <si>
    <t>велосипедный спорт</t>
  </si>
  <si>
    <t>гребной слалом</t>
  </si>
  <si>
    <t>легкая атлетика</t>
  </si>
  <si>
    <t>лыжные гонки</t>
  </si>
  <si>
    <t>скалолазание</t>
  </si>
  <si>
    <t>спортивное ориентирование</t>
  </si>
  <si>
    <t xml:space="preserve">триатлон </t>
  </si>
  <si>
    <t xml:space="preserve">Программы спортивной подготовки по видам спорта </t>
  </si>
  <si>
    <t>Спортивные разряды, спортивные звания
по состоянию на 31 декабря 2022 года</t>
  </si>
  <si>
    <t>Занимающиеся - кандидаты в спортивные сборные команды Тюменской области
(согласно списка кандидатов в спортивные сборные команды ТО, утвержденные Департаментом)</t>
  </si>
  <si>
    <t>Соотношение Занимающиеся - кандидаты в спортивные сборные команды Тюменской области от Всего занимающихся, %</t>
  </si>
  <si>
    <t>ВСЕГО 
Занимающиеся - кандидаты в спортивные сборные команды Тюменской области
(согласно списка кандидатов в спортивные сборные команды ТО, утвержденные Департаментом)</t>
  </si>
  <si>
    <t>Из числа занимающихся - кандидаты, состоящие в списках спортивных сборных команд
Юношеский состав / основной</t>
  </si>
  <si>
    <t>Из числа занимающихся - кандидаты, состоящие в списках спортивных сборных команд
Юношеский состав / резерв</t>
  </si>
  <si>
    <t>Из числа занимающихся - кандидаты, состоящие в списках спортивных сборных команд
Юниорский состав / основной</t>
  </si>
  <si>
    <t>Из числа занимающихся - кандидаты, состоящие в списках спортивных сборных команд
Юниорский состав / резерв</t>
  </si>
  <si>
    <t>Из числа занимающихся - кандидаты, состоящие в списках спортивных сборных команд
Мужчины, женщины / основной</t>
  </si>
  <si>
    <t>Из числа занимающихся - кандидаты, состоящие в списках спортивных сборных команд
Мужчины, женщины / резерв</t>
  </si>
  <si>
    <t>ВСЕГО 
Кандидаты, подготовленные в отчетном году</t>
  </si>
  <si>
    <t>Кандидаты, подготовленные в отчетном году
Юношеский состав / основной</t>
  </si>
  <si>
    <t>Кандидаты, подготовленные в отчетном году
Юношеский состав / резерв</t>
  </si>
  <si>
    <t>Кандидаты, подготовленные в отчетном году
Юниорский состав / основной</t>
  </si>
  <si>
    <t>Кандидаты, подготовленные в отчетном году
Юниорский состав / резерв</t>
  </si>
  <si>
    <t>Кандидаты, подготовленные в отчетном году
Мужчины, женщины / основной</t>
  </si>
  <si>
    <t>Кандидаты, подготовленные в отчетном году
Мужчины, женщины / резерв</t>
  </si>
  <si>
    <t>Кандидаты, подготовленные в отчетном году
Основной состав / резерв</t>
  </si>
  <si>
    <t>Кандидаты, подготовленные в отчетном году
Основной состав / основной</t>
  </si>
  <si>
    <t>Кандидаты, подготовленные в отчетном году
Молодежный состав / резерв</t>
  </si>
  <si>
    <t>Кандидаты, подготовленные в отчетном году
Молодежный состав / основной</t>
  </si>
  <si>
    <t>Из числа занимающихся - кандидаты, состоящие в списках спортивных сборных команд
Основной состав / резерв</t>
  </si>
  <si>
    <t>Из числа занимающихся - кандидаты, состоящие в списках спортивных сборных команд
Основной состав / основной</t>
  </si>
  <si>
    <t>Из числа занимающихся - кандидаты, состоящие в списках спортивных сборных команд
Молодежный состав / резерв</t>
  </si>
  <si>
    <t>Из числа занимающихся - кандидаты, состоящие в списках спортивных сборных команд
Молодежный состав / основной</t>
  </si>
  <si>
    <t>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</t>
  </si>
  <si>
    <t>Соотношение занимающиеся - кандидаты в спортивные сборные команды Российской Федерации от Всего занимающихся, %</t>
  </si>
  <si>
    <t>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</t>
  </si>
  <si>
    <t>Прочие официальные региональные соревнования
участие</t>
  </si>
  <si>
    <t>Прочие официальные региональные соревнования
4 место</t>
  </si>
  <si>
    <t>Прочие официальные региональные соревнования
3 место</t>
  </si>
  <si>
    <t>Прочие официальные региональные соревнования
2 место</t>
  </si>
  <si>
    <t>Прочие официальные региональные соревнования
1 место</t>
  </si>
  <si>
    <t>Первенство муниципальных образований
участие</t>
  </si>
  <si>
    <t>Первенство муниципальных образований
4 место</t>
  </si>
  <si>
    <t>Первенство муниципальных образований
3 место</t>
  </si>
  <si>
    <t>Первенство муниципальных образований
2 место</t>
  </si>
  <si>
    <t>Первенство муниципальных образований
1 место</t>
  </si>
  <si>
    <t>Чемпионат муниципальных образований
участие</t>
  </si>
  <si>
    <t>Чемпионат муниципальных образований
4 место</t>
  </si>
  <si>
    <t>Чемпионат муниципальных образований
3 место</t>
  </si>
  <si>
    <t>Чемпионат муниципальных образований
2 место</t>
  </si>
  <si>
    <t>Чемпионат муниципальных образований
1 место</t>
  </si>
  <si>
    <t>Первенство Тюменской области
участие</t>
  </si>
  <si>
    <t>Первенство Тюменской области
4 место</t>
  </si>
  <si>
    <t>Первенство Тюменской области
3 место</t>
  </si>
  <si>
    <t>Первенство Тюменской области
2 место</t>
  </si>
  <si>
    <t>Первенство Тюменской области
1 место</t>
  </si>
  <si>
    <t>Спартакиада учащихся Тюменской области
участие</t>
  </si>
  <si>
    <t>Спартакиада учащихся Тюменской области
4 место</t>
  </si>
  <si>
    <t>Спартакиада учащихся Тюменской области
3 место</t>
  </si>
  <si>
    <t>Спартакиада учащихся Тюменской области
2 место</t>
  </si>
  <si>
    <t>Спартакиада учащихся Тюменской области
1 место</t>
  </si>
  <si>
    <t>Чемпионат Тюменской области
участие</t>
  </si>
  <si>
    <t>Чемпионат Тюменской области
4-6 место</t>
  </si>
  <si>
    <t>Чемпионат Тюменской области
3 место</t>
  </si>
  <si>
    <t>Чемпионат Тюменской области
2 место</t>
  </si>
  <si>
    <t>Чемпионат Тюменской области
1 место</t>
  </si>
  <si>
    <t>Первенство Уральского федерального округа (УФО)
участие</t>
  </si>
  <si>
    <t>Первенство Уральского федерального округа (УФО)
4-6 место</t>
  </si>
  <si>
    <t>Первенство Уральского федерального округа (УФО)
3 место</t>
  </si>
  <si>
    <t>Первенство Уральского федерального округа (УФО)
2 место</t>
  </si>
  <si>
    <t>Первенство Уральского федерального округа (УФО)
1 место</t>
  </si>
  <si>
    <t>Отборочный этап Спартакиады молодежи России
участие</t>
  </si>
  <si>
    <t>Отборочный этап Спартакиады молодежи России
4-6 место</t>
  </si>
  <si>
    <t>Отборочный этап Спартакиады молодежи России
3 место</t>
  </si>
  <si>
    <t>Отборочный этап Спартакиады молодежи России
2 место</t>
  </si>
  <si>
    <t>Отборочный этап Спартакиады молодежи России
1 место</t>
  </si>
  <si>
    <t>Отборочный этап Спартакиады учащихся России
участие</t>
  </si>
  <si>
    <t>Отборочный этап Спартакиады учащихся России
4-6 место</t>
  </si>
  <si>
    <t>Отборочный этап Спартакиады учащихся России
3 место</t>
  </si>
  <si>
    <t>Отборочный этап Спартакиады учащихся России
2 место</t>
  </si>
  <si>
    <t>Отборочный этап Спартакиады учащихся России
1 место</t>
  </si>
  <si>
    <t>Чемпионат Уральского федерального округа (УФО)
участие</t>
  </si>
  <si>
    <t>Чемпионат Уральского федерального округа (УФО)
4-6 место</t>
  </si>
  <si>
    <t>Чемпионат Уральского федерального округа (УФО)
3 место</t>
  </si>
  <si>
    <t>Чемпионат Уральского федерального округа (УФО)
2 место</t>
  </si>
  <si>
    <t>Чемпионат Уральского федерального округа (УФО)
1 место</t>
  </si>
  <si>
    <t>Результаты выступлений на соревнованиях
участие</t>
  </si>
  <si>
    <t>Результаты выступлений на соревнованиях
4-6 место</t>
  </si>
  <si>
    <t>Результаты выступлений на соревнованиях
3 место</t>
  </si>
  <si>
    <t>Результаты выступлений на соревнованиях
2 место</t>
  </si>
  <si>
    <t>Результаты выступлений на соревнованиях
1 место</t>
  </si>
  <si>
    <t>Результаты выступлений на соревнованиях
ВСЕГО участников</t>
  </si>
  <si>
    <t>Соотношение 
ВСЕГО участников от ВСЕГО занимающихся</t>
  </si>
  <si>
    <t>Спортивные соревнования Уральского федерального округа и Тюменской области</t>
  </si>
  <si>
    <t>Прочие официальные всероссийские соревнования
участие</t>
  </si>
  <si>
    <t>Прочие официальные всероссийские соревнования
4 место</t>
  </si>
  <si>
    <t>Прочие официальные всероссийские соревнования
3 место</t>
  </si>
  <si>
    <t>Прочие официальные всероссийские соревнования
2 место</t>
  </si>
  <si>
    <t>Прочие официальные всероссийские соревнования
1 место</t>
  </si>
  <si>
    <t>Кубок России 
участие</t>
  </si>
  <si>
    <t>Кубок России 
4-6 место</t>
  </si>
  <si>
    <t>Кубок России 
3 место</t>
  </si>
  <si>
    <t>Кубок России 
2 место</t>
  </si>
  <si>
    <t>Кубок России 
1 место</t>
  </si>
  <si>
    <t>Первенство России среди юношей и девушек
участие</t>
  </si>
  <si>
    <t>Первенство России среди юношей и девушек
4-6 место</t>
  </si>
  <si>
    <t>Первенство России среди юношей и девушек
3 место</t>
  </si>
  <si>
    <t>Первенство России среди юношей и девушек
2 место</t>
  </si>
  <si>
    <t>Первенство России среди юношей и девушек
1 место</t>
  </si>
  <si>
    <t>Первенство России среди юниоров и юниорок
участие</t>
  </si>
  <si>
    <t>Первенство России среди юниоров и юниорок
4-6 место</t>
  </si>
  <si>
    <t>Первенство России среди юниоров и юниорок
3 место</t>
  </si>
  <si>
    <t>Первенство России среди юниоров и юниорок
2 место</t>
  </si>
  <si>
    <t>Первенство России среди юниоров и юниорок
1 место</t>
  </si>
  <si>
    <t>Чемпионат России
участие</t>
  </si>
  <si>
    <t>Чемпионат России
4-6 место</t>
  </si>
  <si>
    <t>Чемпионат России
3 место</t>
  </si>
  <si>
    <t>Чемпионат России
2 место</t>
  </si>
  <si>
    <t>Чемпионат России
1 место</t>
  </si>
  <si>
    <t>Всероссийские спортивные соревнования</t>
  </si>
  <si>
    <t>Прочие официальные международные соревнования
участие</t>
  </si>
  <si>
    <t>Прочие официальные международные соревнования
4 место</t>
  </si>
  <si>
    <t>Прочие официальные международные соревнования
3 место</t>
  </si>
  <si>
    <t>Прочие официальные международные соревнования
2 место</t>
  </si>
  <si>
    <t>Прочие официальные международные соревнования
1 место</t>
  </si>
  <si>
    <t>Кубок Европы
участие</t>
  </si>
  <si>
    <t>Кубок Европы
4 место</t>
  </si>
  <si>
    <t>Кубок Европы
3 место</t>
  </si>
  <si>
    <t>Кубок Европы
2 место</t>
  </si>
  <si>
    <t>Кубок Европы
1 место</t>
  </si>
  <si>
    <t>Первенство Европы
участие</t>
  </si>
  <si>
    <t>Первенство Европы
4 место</t>
  </si>
  <si>
    <t>Первенство Европы
3 место</t>
  </si>
  <si>
    <t>Первенство Европы
2 место</t>
  </si>
  <si>
    <t>Первенство Европы
1 место</t>
  </si>
  <si>
    <t>Чемпионат Европы
участие</t>
  </si>
  <si>
    <t>Чемпионат Европы
4 место</t>
  </si>
  <si>
    <t>Чемпионат Европы
3 место</t>
  </si>
  <si>
    <t>Чемпионат Европы
2 место</t>
  </si>
  <si>
    <t>Чемпионат Европы
1 место</t>
  </si>
  <si>
    <t>Этапы Кубка Мира
участие</t>
  </si>
  <si>
    <t>Этапы Кубка Мира
4 место</t>
  </si>
  <si>
    <t>Этапы Кубка Мира
3 место</t>
  </si>
  <si>
    <t>Этапы Кубка Мира
2 место</t>
  </si>
  <si>
    <t>Этапы Кубка Мира
1 место</t>
  </si>
  <si>
    <t>Кубок Мира
участие</t>
  </si>
  <si>
    <t>Кубок Мира
4-6 место</t>
  </si>
  <si>
    <t>Кубок Мира
3 место</t>
  </si>
  <si>
    <t>Кубок Мира
2 место</t>
  </si>
  <si>
    <t>Кубок Мира
1 место</t>
  </si>
  <si>
    <t>Первенство Мира
участие</t>
  </si>
  <si>
    <t>Первенство Мира
4-6 место</t>
  </si>
  <si>
    <t>Первенство Мира
3 место</t>
  </si>
  <si>
    <t>Первенство Мира
2 место</t>
  </si>
  <si>
    <t>Первенство Мира
1 место</t>
  </si>
  <si>
    <t>Юношеские Олимпийские игры
участие</t>
  </si>
  <si>
    <t>Юношеские Олимпийские игры
4-6 место</t>
  </si>
  <si>
    <t>Юношеские Олимпийские игры
3 место</t>
  </si>
  <si>
    <t>Юношеские Олимпийские игры
2 место</t>
  </si>
  <si>
    <t>Юношеские Олимпийские игры
1 место</t>
  </si>
  <si>
    <t>Чемпионат Мира
участие</t>
  </si>
  <si>
    <t>Чемпионат Мира
4-6 место</t>
  </si>
  <si>
    <t>Чемпионат Мира
3 место</t>
  </si>
  <si>
    <t>Чемпионат Мира
2 место</t>
  </si>
  <si>
    <t>Чемпионат Мира
1 место</t>
  </si>
  <si>
    <t>Олимпийские игры
участие</t>
  </si>
  <si>
    <t>Олимпийские игры
4-6 место</t>
  </si>
  <si>
    <t>Олимпийские игры
3 место</t>
  </si>
  <si>
    <t>Олимпийские игры
2 место</t>
  </si>
  <si>
    <t>Олимпийские игры
1 место</t>
  </si>
  <si>
    <t>Международные спортивные соревновани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</si>
</sst>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rgb="FF7030A0"/>
      <name val="Arial"/>
      <family val="2"/>
      <charset val="204"/>
    </font>
    <font>
      <i/>
      <sz val="11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13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59999389629810485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theme="9" tint="0.79998168889431442"/>
        <bgColor indexed="13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1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59999389629810485"/>
        <bgColor indexed="34"/>
      </patternFill>
    </fill>
    <fill>
      <patternFill patternType="solid">
        <fgColor theme="8" tint="0.59999389629810485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auto="1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8"/>
      </left>
      <right/>
      <top style="thick">
        <color auto="1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9" fontId="6" fillId="9" borderId="2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9" fontId="6" fillId="9" borderId="31" xfId="0" applyNumberFormat="1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9" fontId="6" fillId="9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53" xfId="0" applyFont="1" applyFill="1" applyBorder="1" applyAlignment="1">
      <alignment horizontal="center"/>
    </xf>
    <xf numFmtId="2" fontId="3" fillId="2" borderId="53" xfId="1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/>
    </xf>
    <xf numFmtId="2" fontId="6" fillId="2" borderId="53" xfId="1" applyNumberFormat="1" applyFont="1" applyFill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 textRotation="90" wrapText="1"/>
    </xf>
    <xf numFmtId="0" fontId="3" fillId="12" borderId="32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textRotation="90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/>
    </xf>
    <xf numFmtId="0" fontId="6" fillId="17" borderId="5" xfId="0" applyFont="1" applyFill="1" applyBorder="1" applyAlignment="1">
      <alignment horizontal="center" vertical="center" textRotation="90" wrapText="1"/>
    </xf>
    <xf numFmtId="0" fontId="3" fillId="18" borderId="6" xfId="0" applyFont="1" applyFill="1" applyBorder="1" applyAlignment="1">
      <alignment horizontal="center" vertical="center"/>
    </xf>
    <xf numFmtId="9" fontId="6" fillId="17" borderId="23" xfId="0" applyNumberFormat="1" applyFont="1" applyFill="1" applyBorder="1" applyAlignment="1">
      <alignment horizontal="center" vertical="center" wrapText="1"/>
    </xf>
    <xf numFmtId="9" fontId="6" fillId="17" borderId="24" xfId="0" applyNumberFormat="1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textRotation="90" wrapText="1"/>
    </xf>
    <xf numFmtId="0" fontId="3" fillId="18" borderId="31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textRotation="90" wrapText="1"/>
    </xf>
    <xf numFmtId="0" fontId="3" fillId="12" borderId="52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/>
    </xf>
    <xf numFmtId="9" fontId="6" fillId="13" borderId="43" xfId="0" applyNumberFormat="1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 textRotation="90" wrapText="1"/>
    </xf>
    <xf numFmtId="0" fontId="3" fillId="18" borderId="3" xfId="0" applyFont="1" applyFill="1" applyBorder="1" applyAlignment="1">
      <alignment horizontal="center" vertical="center"/>
    </xf>
    <xf numFmtId="9" fontId="6" fillId="17" borderId="21" xfId="0" applyNumberFormat="1" applyFont="1" applyFill="1" applyBorder="1" applyAlignment="1">
      <alignment horizontal="center" vertical="center" wrapText="1"/>
    </xf>
    <xf numFmtId="9" fontId="6" fillId="17" borderId="4" xfId="0" applyNumberFormat="1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textRotation="90" wrapText="1"/>
    </xf>
    <xf numFmtId="0" fontId="3" fillId="12" borderId="32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9" fontId="6" fillId="13" borderId="38" xfId="0" applyNumberFormat="1" applyFont="1" applyFill="1" applyBorder="1" applyAlignment="1">
      <alignment horizontal="center" vertical="center" wrapText="1"/>
    </xf>
    <xf numFmtId="0" fontId="0" fillId="14" borderId="0" xfId="0" applyFill="1"/>
    <xf numFmtId="0" fontId="3" fillId="14" borderId="3" xfId="0" applyFont="1" applyFill="1" applyBorder="1" applyAlignment="1">
      <alignment horizontal="center" vertical="center"/>
    </xf>
    <xf numFmtId="10" fontId="6" fillId="17" borderId="23" xfId="0" applyNumberFormat="1" applyFont="1" applyFill="1" applyBorder="1" applyAlignment="1">
      <alignment horizontal="center" vertical="center" wrapText="1"/>
    </xf>
    <xf numFmtId="10" fontId="6" fillId="17" borderId="24" xfId="0" applyNumberFormat="1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textRotation="90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textRotation="90" wrapText="1"/>
    </xf>
    <xf numFmtId="0" fontId="3" fillId="19" borderId="28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213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ck">
          <color indexed="8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ck">
          <color indexed="8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13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808080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rgb="FF000000"/>
          <bgColor auto="1"/>
        </patternFill>
      </fill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ck">
          <color indexed="8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ck">
          <color indexed="8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13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808080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rgb="FF000000"/>
          <bgColor auto="1"/>
        </patternFill>
      </fill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ck">
          <color indexed="8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ck">
          <color indexed="8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13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theme="1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808080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rgb="FF000000"/>
          <bgColor auto="1"/>
        </patternFill>
      </fill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27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13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theme="1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808080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rgb="FF000000"/>
          <bgColor auto="1"/>
        </patternFill>
      </fill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27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/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13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color theme="1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rgb="FF808080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rgb="FF000000"/>
          <bgColor auto="1"/>
        </patternFill>
      </fill>
      <border diagonalUp="0" diagonalDown="0">
        <left style="thin">
          <color rgb="FFA6A6A6"/>
        </left>
        <right style="thin">
          <color rgb="FFA6A6A6"/>
        </right>
        <top/>
        <bottom/>
        <vertical style="thin">
          <color rgb="FFA6A6A6"/>
        </vertical>
        <horizontal style="thin">
          <color rgb="FFA6A6A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Medium9"/>
  <colors>
    <mruColors>
      <color rgb="FFCCECFF"/>
      <color rgb="FF889FE8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usshor73\Desktop\&#1054;&#1073;&#1088;&#1072;&#1079;&#1094;&#1099;%20&#1076;&#1086;&#1082;&#1091;&#1084;&#1077;&#1085;&#1090;&#1086;&#1074;\&#1054;&#1090;&#1095;&#1077;&#1090;&#1099;\&#1052;&#1040;&#1059;%20&#1057;&#1064;%20&#8470;%202%20&#1075;&#1086;&#1088;&#1086;&#1076;&#1072;%20&#1058;&#1102;&#1084;&#1077;&#1085;&#1080;%20&#1060;&#1086;&#1088;&#1084;&#1099;%20&#1084;&#1086;&#1085;&#1080;&#1090;&#1086;&#1088;&#1080;&#1085;&#1075;&#1072;\3.%20&#1057;&#1073;&#1086;&#1088;&#1085;&#1099;&#1077;%20&#1082;&#1086;&#1084;&#1072;&#1085;&#1076;&#1099;%20&#105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9" name="Таблица224234210" displayName="Таблица224234210" ref="B2:R14" totalsRowShown="0" headerRowDxfId="212" dataDxfId="211" totalsRowDxfId="210" totalsRowBorderDxfId="209">
  <autoFilter ref="B2:R14"/>
  <tableColumns count="17">
    <tableColumn id="2" name="Программы спортивной подготовки по видам спорта " dataDxfId="208"/>
    <tableColumn id="9" name="ВСЕГО_x000a_занимающихся_x000a_по состоянию на 31 декабря отчетного года" dataDxfId="207" totalsRowDxfId="206"/>
    <tableColumn id="17" name="Соотношение ВСЕГО _x000a_из числа занимающихся - спортсменов, имеющих разряды, звания от ВСЕГО занимающихся" dataDxfId="205" totalsRowDxfId="204">
      <calculatedColumnFormula>Таблица224234210[[#This Row],[ВСЕГО
занимающихся
по состоянию на 31 декабря отчетного года]]</calculatedColumnFormula>
    </tableColumn>
    <tableColumn id="4" name="ВСЕГО _x000a_из числа занимающихся - спортсменов, имеющих разряды, звания" dataDxfId="203" totalsRowDxfId="202"/>
    <tableColumn id="22" name=" Всего_x000a_спортивные разряды" dataDxfId="201"/>
    <tableColumn id="21" name="спортивные разряды / КМС" dataDxfId="200" totalsRowDxfId="199"/>
    <tableColumn id="6" name="спортивные разряды / первый разряд" totalsRowDxfId="198"/>
    <tableColumn id="3" name="спортивные разряды / другие разряды" totalsRowDxfId="197"/>
    <tableColumn id="8" name="ВСЕГО _x000a_Разряды, звания, присвоенные и подтвержденные в отчетном году" dataDxfId="196" totalsRowDxfId="195"/>
    <tableColumn id="16" name=" Всего_x000a_спортивные разряды присвоенные" dataDxfId="194"/>
    <tableColumn id="30" name="спортивные разряды присвоенные / КМС" dataDxfId="193"/>
    <tableColumn id="12" name="спортивные разряды присвоенные / первый разряд" dataDxfId="192" totalsRowDxfId="191"/>
    <tableColumn id="36" name="спортивные разряды присвоенные / другие разряды" dataDxfId="190" totalsRowDxfId="189"/>
    <tableColumn id="15" name=" Всего_x000a_спортивные разряды подтвержденные" totalsRowDxfId="188"/>
    <tableColumn id="14" name="спортивные разряды подтвержденные / КМС" totalsRowDxfId="187"/>
    <tableColumn id="13" name="спортивные разряды подтвержденные / первый разряд" totalsRowDxfId="186"/>
    <tableColumn id="11" name="спортивные разряды подтвержденные / другие разряды" totalsRowDxfId="18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2242342102" displayName="Таблица2242342102" ref="B2:V14" totalsRowShown="0" headerRowDxfId="184" dataDxfId="183" totalsRowDxfId="182" totalsRowBorderDxfId="181">
  <autoFilter ref="B2:V14"/>
  <tableColumns count="21">
    <tableColumn id="2" name="Программы спортивной подготовки по видам спорта " dataDxfId="180"/>
    <tableColumn id="9" name="ВСЕГО_x000a_занимающихся_x000a_по состоянию на 31 декабря отчетного года" dataDxfId="179" totalsRowDxfId="178"/>
    <tableColumn id="3" name="Соотношение занимающиеся - кандидаты в спортивные сборные команды Российской Федерации от Всего занимающихся, %" dataDxfId="177" totalsRowDxfId="176"/>
    <tableColumn id="4" name="ВСЕГО _x000a_Занимающиеся - кандидаты в спортивные сборные команды Российской Федерации_x000a_(согласно списка кандидатов в спортивные сборные команды РФ, утвержденного Министерством спорта Российской Федерации)" dataDxfId="175" totalsRowDxfId="174"/>
    <tableColumn id="22" name="Из числа занимающихся - кандидаты, состоящие в списках спортивных сборных команд_x000a_Юношеский состав / основной" dataDxfId="173" totalsRowDxfId="172"/>
    <tableColumn id="21" name="Из числа занимающихся - кандидаты, состоящие в списках спортивных сборных команд_x000a_Юношеский состав / резерв" dataDxfId="171" totalsRowDxfId="170"/>
    <tableColumn id="20" name="Из числа занимающихся - кандидаты, состоящие в списках спортивных сборных команд_x000a_Юниорский состав / основной" dataDxfId="169" totalsRowDxfId="168"/>
    <tableColumn id="18" name="Из числа занимающихся - кандидаты, состоящие в списках спортивных сборных команд_x000a_Юниорский состав / резерв" dataDxfId="167" totalsRowDxfId="166"/>
    <tableColumn id="15" name="Из числа занимающихся - кандидаты, состоящие в списках спортивных сборных команд_x000a_Молодежный состав / основной" dataDxfId="165" totalsRowDxfId="164"/>
    <tableColumn id="23" name="Из числа занимающихся - кандидаты, состоящие в списках спортивных сборных команд_x000a_Молодежный состав / резерв" dataDxfId="163" totalsRowDxfId="162"/>
    <tableColumn id="24" name="Из числа занимающихся - кандидаты, состоящие в списках спортивных сборных команд_x000a_Основной состав / основной" dataDxfId="161"/>
    <tableColumn id="5" name="Из числа занимающихся - кандидаты, состоящие в списках спортивных сборных команд_x000a_Основной состав / резерв" dataDxfId="160" totalsRowDxfId="159"/>
    <tableColumn id="8" name="ВСЕГО _x000a_Кандидаты, подготовленные в отчетном году" dataDxfId="158" totalsRowDxfId="157"/>
    <tableColumn id="16" name="Кандидаты, подготовленные в отчетном году_x000a_Юношеский состав / основной" dataDxfId="156"/>
    <tableColumn id="30" name="Кандидаты, подготовленные в отчетном году_x000a_Юношеский состав / резерв" dataDxfId="155"/>
    <tableColumn id="12" name="Кандидаты, подготовленные в отчетном году_x000a_Юниорский состав / основной" dataDxfId="154" totalsRowDxfId="153"/>
    <tableColumn id="36" name="Кандидаты, подготовленные в отчетном году_x000a_Юниорский состав / резерв" dataDxfId="152" totalsRowDxfId="151"/>
    <tableColumn id="39" name="Кандидаты, подготовленные в отчетном году_x000a_Молодежный состав / основной" dataDxfId="150" totalsRowDxfId="149"/>
    <tableColumn id="38" name="Кандидаты, подготовленные в отчетном году_x000a_Молодежный состав / резерв" dataDxfId="148" totalsRowDxfId="147"/>
    <tableColumn id="37" name="Кандидаты, подготовленные в отчетном году_x000a_Основной состав / основной" dataDxfId="146" totalsRowDxfId="145"/>
    <tableColumn id="35" name="Кандидаты, подготовленные в отчетном году_x000a_Основной состав / резерв" dataDxfId="144" totalsRowDxfId="14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Таблица2242342103" displayName="Таблица2242342103" ref="B2:AD14" totalsRowShown="0" headerRowDxfId="142" dataDxfId="141" totalsRowDxfId="140" totalsRowBorderDxfId="139">
  <autoFilter ref="B2:AD14"/>
  <tableColumns count="29">
    <tableColumn id="2" name="Программы спортивной подготовки по видам спорта " dataDxfId="138"/>
    <tableColumn id="9" name="ВСЕГО_x000a_занимающихся_x000a_по состоянию на 31 декабря отчетного года" dataDxfId="137" totalsRowDxfId="136"/>
    <tableColumn id="17" name="Соотношение _x000a_ВСЕГО участников от ВСЕГО занимающихся" dataDxfId="135" totalsRowDxfId="134">
      <calculatedColumnFormula>Таблица2242342103[[#This Row],[ВСЕГО
занимающихся
по состоянию на 31 декабря отчетного года]]</calculatedColumnFormula>
    </tableColumn>
    <tableColumn id="4" name="Результаты выступлений на соревнованиях_x000a_ВСЕГО участников" dataDxfId="133" totalsRowDxfId="132"/>
    <tableColumn id="21" name="Результаты выступлений на соревнованиях_x000a_1 место" dataDxfId="131" totalsRowDxfId="130"/>
    <tableColumn id="8" name="Результаты выступлений на соревнованиях_x000a_2 место" totalsRowDxfId="129"/>
    <tableColumn id="6" name="Результаты выступлений на соревнованиях_x000a_3 место" totalsRowDxfId="128"/>
    <tableColumn id="23" name="Результаты выступлений на соревнованиях_x000a_4-6 место" totalsRowDxfId="127"/>
    <tableColumn id="3" name="Результаты выступлений на соревнованиях_x000a_участие" totalsRowDxfId="126"/>
    <tableColumn id="18" name="Чемпионат Уральского федерального округа (УФО)_x000a_1 место" dataDxfId="125" totalsRowDxfId="124"/>
    <tableColumn id="24" name="Чемпионат Уральского федерального округа (УФО)_x000a_2 место" totalsRowDxfId="123"/>
    <tableColumn id="19" name="Чемпионат Уральского федерального округа (УФО)_x000a_3 место" totalsRowDxfId="122"/>
    <tableColumn id="26" name="Чемпионат Уральского федерального округа (УФО)_x000a_4-6 место" totalsRowDxfId="121"/>
    <tableColumn id="5" name="Чемпионат Уральского федерального округа (УФО)_x000a_участие" dataDxfId="120" totalsRowDxfId="119"/>
    <tableColumn id="30" name="Отборочный этап Спартакиады учащихся России_x000a_1 место" dataDxfId="118"/>
    <tableColumn id="27" name="Отборочный этап Спартакиады учащихся России_x000a_2 место"/>
    <tableColumn id="25" name="Отборочный этап Спартакиады учащихся России_x000a_3 место"/>
    <tableColumn id="12" name="Отборочный этап Спартакиады учащихся России_x000a_4-6 место" dataDxfId="117" totalsRowDxfId="116"/>
    <tableColumn id="36" name="Отборочный этап Спартакиады учащихся России_x000a_участие" dataDxfId="115" totalsRowDxfId="114"/>
    <tableColumn id="14" name="Отборочный этап Спартакиады молодежи России_x000a_1 место" dataDxfId="113" totalsRowDxfId="112"/>
    <tableColumn id="29" name="Отборочный этап Спартакиады молодежи России_x000a_2 место" dataDxfId="111" totalsRowDxfId="110"/>
    <tableColumn id="28" name="Отборочный этап Спартакиады молодежи России_x000a_3 место" dataDxfId="109" totalsRowDxfId="108"/>
    <tableColumn id="13" name="Отборочный этап Спартакиады молодежи России_x000a_4-6 место" dataDxfId="107" totalsRowDxfId="106"/>
    <tableColumn id="11" name="Отборочный этап Спартакиады молодежи России_x000a_участие" dataDxfId="105" totalsRowDxfId="104"/>
    <tableColumn id="35" name="Первенство Уральского федерального округа (УФО)_x000a_1 место" dataDxfId="103" totalsRowDxfId="102"/>
    <tableColumn id="32" name="Первенство Уральского федерального округа (УФО)_x000a_2 место" totalsRowDxfId="101"/>
    <tableColumn id="31" name="Первенство Уральского федерального округа (УФО)_x000a_3 место" totalsRowDxfId="100"/>
    <tableColumn id="7" name="Первенство Уральского федерального округа (УФО)_x000a_4-6 место" dataDxfId="99" totalsRowDxfId="98"/>
    <tableColumn id="10" name="Первенство Уральского федерального округа (УФО)_x000a_участие" dataDxfId="97" totalsRowDxfId="9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Таблица2242342104" displayName="Таблица2242342104" ref="B2:AD13" totalsRowShown="0" headerRowDxfId="95" dataDxfId="94" totalsRowDxfId="93" totalsRowBorderDxfId="92">
  <autoFilter ref="B2:AD13"/>
  <tableColumns count="29">
    <tableColumn id="2" name="Программы спортивной подготовки по видам спорта " dataDxfId="91"/>
    <tableColumn id="9" name="ВСЕГО_x000a_занимающихся_x000a_по состоянию на 31 декабря отчетного года" dataDxfId="89" totalsRowDxfId="90"/>
    <tableColumn id="17" name="Соотношение _x000a_ВСЕГО участников от ВСЕГО занимающихся" dataDxfId="87" totalsRowDxfId="88">
      <calculatedColumnFormula>Таблица2242342104[[#This Row],[ВСЕГО
занимающихся
по состоянию на 31 декабря отчетного года]]</calculatedColumnFormula>
    </tableColumn>
    <tableColumn id="4" name="Результаты выступлений на соревнованиях_x000a_ВСЕГО участников" dataDxfId="85" totalsRowDxfId="86"/>
    <tableColumn id="21" name="Результаты выступлений на соревнованиях_x000a_1 место" dataDxfId="83" totalsRowDxfId="84"/>
    <tableColumn id="8" name="Результаты выступлений на соревнованиях_x000a_2 место" totalsRowDxfId="82"/>
    <tableColumn id="6" name="Результаты выступлений на соревнованиях_x000a_3 место" totalsRowDxfId="81"/>
    <tableColumn id="23" name="Результаты выступлений на соревнованиях_x000a_4-6 место" totalsRowDxfId="80"/>
    <tableColumn id="3" name="Результаты выступлений на соревнованиях_x000a_участие" totalsRowDxfId="79"/>
    <tableColumn id="18" name="Чемпионат России_x000a_1 место" dataDxfId="77" totalsRowDxfId="78"/>
    <tableColumn id="24" name="Чемпионат России_x000a_2 место" totalsRowDxfId="76"/>
    <tableColumn id="19" name="Чемпионат России_x000a_3 место" totalsRowDxfId="75"/>
    <tableColumn id="26" name="Чемпионат России_x000a_4-6 место" totalsRowDxfId="74"/>
    <tableColumn id="5" name="Чемпионат России_x000a_участие" dataDxfId="72" totalsRowDxfId="73"/>
    <tableColumn id="30" name="Первенство России среди юниоров и юниорок_x000a_1 место" dataDxfId="71"/>
    <tableColumn id="27" name="Первенство России среди юниоров и юниорок_x000a_2 место"/>
    <tableColumn id="25" name="Первенство России среди юниоров и юниорок_x000a_3 место"/>
    <tableColumn id="12" name="Первенство России среди юниоров и юниорок_x000a_4-6 место" dataDxfId="69" totalsRowDxfId="70"/>
    <tableColumn id="36" name="Первенство России среди юниоров и юниорок_x000a_участие" dataDxfId="67" totalsRowDxfId="68"/>
    <tableColumn id="14" name="Первенство России среди юношей и девушек_x000a_1 место" dataDxfId="65" totalsRowDxfId="66"/>
    <tableColumn id="29" name="Первенство России среди юношей и девушек_x000a_2 место" dataDxfId="63" totalsRowDxfId="64"/>
    <tableColumn id="28" name="Первенство России среди юношей и девушек_x000a_3 место" dataDxfId="61" totalsRowDxfId="62"/>
    <tableColumn id="13" name="Первенство России среди юношей и девушек_x000a_4-6 место" dataDxfId="59" totalsRowDxfId="60"/>
    <tableColumn id="11" name="Первенство России среди юношей и девушек_x000a_участие" dataDxfId="57" totalsRowDxfId="58"/>
    <tableColumn id="35" name="Кубок России _x000a_1 место" dataDxfId="55" totalsRowDxfId="56"/>
    <tableColumn id="32" name="Кубок России _x000a_2 место" totalsRowDxfId="54"/>
    <tableColumn id="31" name="Кубок России _x000a_3 место" totalsRowDxfId="53"/>
    <tableColumn id="7" name="Кубок России _x000a_4-6 место" dataDxfId="51" totalsRowDxfId="52"/>
    <tableColumn id="10" name="Кубок России _x000a_участие" dataDxfId="49" totalsRowDxfId="5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Таблица2242342105" displayName="Таблица2242342105" ref="B2:AD14" totalsRowShown="0" headerRowDxfId="48" dataDxfId="47" totalsRowDxfId="46" totalsRowBorderDxfId="45">
  <autoFilter ref="B2:AD14"/>
  <tableColumns count="29">
    <tableColumn id="2" name="Программы спортивной подготовки по видам спорта " dataDxfId="44"/>
    <tableColumn id="9" name="ВСЕГО_x000a_занимающихся_x000a_по состоянию на 31 декабря отчетного года" dataDxfId="42" totalsRowDxfId="43"/>
    <tableColumn id="17" name="Соотношение _x000a_ВСЕГО участников от ВСЕГО занимающихся" dataDxfId="40" totalsRowDxfId="41">
      <calculatedColumnFormula>Таблица2242342105[[#This Row],[ВСЕГО
занимающихся
по состоянию на 31 декабря отчетного года]]</calculatedColumnFormula>
    </tableColumn>
    <tableColumn id="4" name="Результаты выступлений на соревнованиях_x000a_ВСЕГО участников" dataDxfId="38" totalsRowDxfId="39"/>
    <tableColumn id="21" name="Результаты выступлений на соревнованиях_x000a_1 место" dataDxfId="36" totalsRowDxfId="37"/>
    <tableColumn id="8" name="Результаты выступлений на соревнованиях_x000a_2 место" totalsRowDxfId="35"/>
    <tableColumn id="6" name="Результаты выступлений на соревнованиях_x000a_3 место" totalsRowDxfId="34"/>
    <tableColumn id="23" name="Результаты выступлений на соревнованиях_x000a_4-6 место" totalsRowDxfId="33"/>
    <tableColumn id="3" name="Результаты выступлений на соревнованиях_x000a_участие" totalsRowDxfId="32"/>
    <tableColumn id="18" name="Олимпийские игры_x000a_1 место" dataDxfId="30" totalsRowDxfId="31"/>
    <tableColumn id="24" name="Олимпийские игры_x000a_2 место" totalsRowDxfId="29"/>
    <tableColumn id="19" name="Олимпийские игры_x000a_3 место" totalsRowDxfId="28"/>
    <tableColumn id="26" name="Олимпийские игры_x000a_4-6 место" totalsRowDxfId="27"/>
    <tableColumn id="5" name="Олимпийские игры_x000a_участие" dataDxfId="25" totalsRowDxfId="26"/>
    <tableColumn id="30" name="Чемпионат Мира_x000a_1 место" dataDxfId="24"/>
    <tableColumn id="27" name="Чемпионат Мира_x000a_2 место"/>
    <tableColumn id="25" name="Чемпионат Мира_x000a_3 место"/>
    <tableColumn id="12" name="Чемпионат Мира_x000a_4-6 место" dataDxfId="22" totalsRowDxfId="23"/>
    <tableColumn id="36" name="Чемпионат Мира_x000a_участие" dataDxfId="20" totalsRowDxfId="21"/>
    <tableColumn id="14" name="Юношеские Олимпийские игры_x000a_1 место" dataDxfId="18" totalsRowDxfId="19"/>
    <tableColumn id="29" name="Юношеские Олимпийские игры_x000a_2 место" dataDxfId="16" totalsRowDxfId="17"/>
    <tableColumn id="28" name="Юношеские Олимпийские игры_x000a_3 место" dataDxfId="14" totalsRowDxfId="15"/>
    <tableColumn id="13" name="Юношеские Олимпийские игры_x000a_4-6 место" dataDxfId="12" totalsRowDxfId="13"/>
    <tableColumn id="11" name="Юношеские Олимпийские игры_x000a_участие" dataDxfId="10" totalsRowDxfId="11"/>
    <tableColumn id="35" name="Первенство Мира_x000a_1 место" dataDxfId="8" totalsRowDxfId="9"/>
    <tableColumn id="32" name="Первенство Мира_x000a_2 место" totalsRowDxfId="7"/>
    <tableColumn id="31" name="Первенство Мира_x000a_3 место" totalsRowDxfId="6"/>
    <tableColumn id="7" name="Первенство Мира_x000a_4-6 место" dataDxfId="4" totalsRowDxfId="5"/>
    <tableColumn id="10" name="Первенство Мира_x000a_участие" dataDxfId="2" totalsRow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2" sqref="R2"/>
    </sheetView>
  </sheetViews>
  <sheetFormatPr defaultColWidth="9.140625" defaultRowHeight="15" x14ac:dyDescent="0.25"/>
  <cols>
    <col min="1" max="1" width="9.140625" style="1"/>
    <col min="2" max="2" width="37.28515625" style="10" customWidth="1"/>
    <col min="3" max="3" width="12" style="11" customWidth="1"/>
    <col min="4" max="4" width="16.7109375" style="11" customWidth="1"/>
    <col min="5" max="5" width="16.7109375" style="22" customWidth="1"/>
    <col min="6" max="6" width="9.7109375" style="22" customWidth="1"/>
    <col min="7" max="18" width="9.7109375" style="10" customWidth="1"/>
    <col min="19" max="16384" width="9.140625" style="1"/>
  </cols>
  <sheetData>
    <row r="1" spans="1:18" ht="54" customHeight="1" x14ac:dyDescent="0.2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309" customHeight="1" x14ac:dyDescent="0.2">
      <c r="A2" s="5" t="s">
        <v>1</v>
      </c>
      <c r="B2" s="12" t="s">
        <v>26</v>
      </c>
      <c r="C2" s="107" t="s">
        <v>0</v>
      </c>
      <c r="D2" s="119" t="s">
        <v>17</v>
      </c>
      <c r="E2" s="155" t="s">
        <v>3</v>
      </c>
      <c r="F2" s="152" t="s">
        <v>4</v>
      </c>
      <c r="G2" s="7" t="s">
        <v>5</v>
      </c>
      <c r="H2" s="7" t="s">
        <v>6</v>
      </c>
      <c r="I2" s="7" t="s">
        <v>7</v>
      </c>
      <c r="J2" s="155" t="s">
        <v>8</v>
      </c>
      <c r="K2" s="152" t="s">
        <v>9</v>
      </c>
      <c r="L2" s="7" t="s">
        <v>10</v>
      </c>
      <c r="M2" s="7" t="s">
        <v>11</v>
      </c>
      <c r="N2" s="7" t="s">
        <v>12</v>
      </c>
      <c r="O2" s="152" t="s">
        <v>13</v>
      </c>
      <c r="P2" s="7" t="s">
        <v>14</v>
      </c>
      <c r="Q2" s="7" t="s">
        <v>15</v>
      </c>
      <c r="R2" s="7" t="s">
        <v>16</v>
      </c>
    </row>
    <row r="3" spans="1:18" s="32" customFormat="1" ht="16.5" customHeight="1" thickBot="1" x14ac:dyDescent="0.3">
      <c r="A3" s="29">
        <v>1</v>
      </c>
      <c r="B3" s="17">
        <v>3</v>
      </c>
      <c r="C3" s="102">
        <v>4</v>
      </c>
      <c r="D3" s="120">
        <v>5</v>
      </c>
      <c r="E3" s="156">
        <v>6</v>
      </c>
      <c r="F3" s="146">
        <v>7</v>
      </c>
      <c r="G3" s="17">
        <v>8</v>
      </c>
      <c r="H3" s="29">
        <v>9</v>
      </c>
      <c r="I3" s="30">
        <v>10</v>
      </c>
      <c r="J3" s="159">
        <v>15</v>
      </c>
      <c r="K3" s="146">
        <v>16</v>
      </c>
      <c r="L3" s="29">
        <v>17</v>
      </c>
      <c r="M3" s="30">
        <v>18</v>
      </c>
      <c r="N3" s="17">
        <v>19</v>
      </c>
      <c r="O3" s="146">
        <v>20</v>
      </c>
      <c r="P3" s="29">
        <v>21</v>
      </c>
      <c r="Q3" s="30">
        <v>22</v>
      </c>
      <c r="R3" s="17">
        <v>23</v>
      </c>
    </row>
    <row r="4" spans="1:18" ht="27.95" customHeight="1" thickTop="1" x14ac:dyDescent="0.2">
      <c r="A4" s="14">
        <v>1</v>
      </c>
      <c r="B4" s="16" t="s">
        <v>18</v>
      </c>
      <c r="C4" s="108">
        <v>42</v>
      </c>
      <c r="D4" s="121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0.9285714285714286</v>
      </c>
      <c r="E4" s="157">
        <f>Таблица224234210[[#This Row],[ Всего
спортивные разряды]]</f>
        <v>39</v>
      </c>
      <c r="F4" s="153">
        <f>SUM(Таблица224234210[[#This Row],[спортивные разряды / КМС]:[спортивные разряды / другие разряды]])</f>
        <v>39</v>
      </c>
      <c r="G4" s="15">
        <v>8</v>
      </c>
      <c r="H4" s="15">
        <v>4</v>
      </c>
      <c r="I4" s="15">
        <v>27</v>
      </c>
      <c r="J4" s="157">
        <f>Таблица224234210[[#This Row],[ Всего
спортивные разряды присвоенные]]+Таблица224234210[[#This Row],[ Всего
спортивные разряды подтвержденные]]</f>
        <v>18</v>
      </c>
      <c r="K4" s="153">
        <f>SUM(Таблица224234210[[#This Row],[спортивные разряды присвоенные / КМС]:[спортивные разряды присвоенные / другие разряды]])</f>
        <v>16</v>
      </c>
      <c r="L4" s="15">
        <v>5</v>
      </c>
      <c r="M4" s="15">
        <v>3</v>
      </c>
      <c r="N4" s="15">
        <v>8</v>
      </c>
      <c r="O4" s="153">
        <f>SUM(Таблица224234210[[#This Row],[спортивные разряды подтвержденные / КМС]:[спортивные разряды подтвержденные / другие разряды]])</f>
        <v>2</v>
      </c>
      <c r="P4" s="15">
        <v>2</v>
      </c>
      <c r="Q4" s="15"/>
      <c r="R4" s="15"/>
    </row>
    <row r="5" spans="1:18" ht="27.95" customHeight="1" x14ac:dyDescent="0.2">
      <c r="A5" s="4">
        <v>2</v>
      </c>
      <c r="B5" s="36" t="s">
        <v>19</v>
      </c>
      <c r="C5" s="109">
        <v>398</v>
      </c>
      <c r="D5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0.54773869346733672</v>
      </c>
      <c r="E5" s="158">
        <f>Таблица224234210[[#This Row],[ Всего
спортивные разряды]]</f>
        <v>218</v>
      </c>
      <c r="F5" s="154">
        <f>SUM(Таблица224234210[[#This Row],[спортивные разряды / КМС]:[спортивные разряды / другие разряды]])</f>
        <v>218</v>
      </c>
      <c r="G5" s="8">
        <v>25</v>
      </c>
      <c r="H5" s="8">
        <v>21</v>
      </c>
      <c r="I5" s="8">
        <v>172</v>
      </c>
      <c r="J5" s="158">
        <f>Таблица224234210[[#This Row],[ Всего
спортивные разряды присвоенные]]+Таблица224234210[[#This Row],[ Всего
спортивные разряды подтвержденные]]</f>
        <v>69</v>
      </c>
      <c r="K5" s="154">
        <f>SUM(Таблица224234210[[#This Row],[спортивные разряды присвоенные / КМС]:[спортивные разряды присвоенные / другие разряды]])</f>
        <v>69</v>
      </c>
      <c r="L5" s="8">
        <v>17</v>
      </c>
      <c r="M5" s="8">
        <v>8</v>
      </c>
      <c r="N5" s="8">
        <v>44</v>
      </c>
      <c r="O5" s="154">
        <f>SUM(Таблица224234210[[#This Row],[спортивные разряды подтвержденные / КМС]:[спортивные разряды подтвержденные / другие разряды]])</f>
        <v>0</v>
      </c>
      <c r="P5" s="8"/>
      <c r="Q5" s="8"/>
      <c r="R5" s="8"/>
    </row>
    <row r="6" spans="1:18" ht="27.95" customHeight="1" x14ac:dyDescent="0.2">
      <c r="A6" s="4">
        <v>3</v>
      </c>
      <c r="B6" s="36" t="s">
        <v>20</v>
      </c>
      <c r="C6" s="109">
        <v>200</v>
      </c>
      <c r="D6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0.54500000000000004</v>
      </c>
      <c r="E6" s="158">
        <f>Таблица224234210[[#This Row],[ Всего
спортивные разряды]]</f>
        <v>109</v>
      </c>
      <c r="F6" s="154">
        <f>SUM(Таблица224234210[[#This Row],[спортивные разряды / КМС]:[спортивные разряды / другие разряды]])</f>
        <v>109</v>
      </c>
      <c r="G6" s="8">
        <v>14</v>
      </c>
      <c r="H6" s="8">
        <v>7</v>
      </c>
      <c r="I6" s="8">
        <v>88</v>
      </c>
      <c r="J6" s="158">
        <f>Таблица224234210[[#This Row],[ Всего
спортивные разряды присвоенные]]+Таблица224234210[[#This Row],[ Всего
спортивные разряды подтвержденные]]</f>
        <v>32</v>
      </c>
      <c r="K6" s="154">
        <f>SUM(Таблица224234210[[#This Row],[спортивные разряды присвоенные / КМС]:[спортивные разряды присвоенные / другие разряды]])</f>
        <v>28</v>
      </c>
      <c r="L6" s="8">
        <v>7</v>
      </c>
      <c r="M6" s="8">
        <v>2</v>
      </c>
      <c r="N6" s="8">
        <v>19</v>
      </c>
      <c r="O6" s="154">
        <f>SUM(Таблица224234210[[#This Row],[спортивные разряды подтвержденные / КМС]:[спортивные разряды подтвержденные / другие разряды]])</f>
        <v>4</v>
      </c>
      <c r="P6" s="8"/>
      <c r="Q6" s="8"/>
      <c r="R6" s="8">
        <v>4</v>
      </c>
    </row>
    <row r="7" spans="1:18" ht="27.95" customHeight="1" x14ac:dyDescent="0.2">
      <c r="A7" s="4">
        <v>4</v>
      </c>
      <c r="B7" s="37" t="s">
        <v>21</v>
      </c>
      <c r="C7" s="109">
        <v>485</v>
      </c>
      <c r="D7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0.65773195876288659</v>
      </c>
      <c r="E7" s="158">
        <f>Таблица224234210[[#This Row],[ Всего
спортивные разряды]]</f>
        <v>319</v>
      </c>
      <c r="F7" s="154">
        <f>SUM(Таблица224234210[[#This Row],[спортивные разряды / КМС]:[спортивные разряды / другие разряды]])</f>
        <v>319</v>
      </c>
      <c r="G7" s="8">
        <v>11</v>
      </c>
      <c r="H7" s="8">
        <v>23</v>
      </c>
      <c r="I7" s="8">
        <v>285</v>
      </c>
      <c r="J7" s="158">
        <f>Таблица224234210[[#This Row],[ Всего
спортивные разряды присвоенные]]+Таблица224234210[[#This Row],[ Всего
спортивные разряды подтвержденные]]</f>
        <v>179</v>
      </c>
      <c r="K7" s="154">
        <f>SUM(Таблица224234210[[#This Row],[спортивные разряды присвоенные / КМС]:[спортивные разряды присвоенные / другие разряды]])</f>
        <v>156</v>
      </c>
      <c r="L7" s="8">
        <v>4</v>
      </c>
      <c r="M7" s="8">
        <v>3</v>
      </c>
      <c r="N7" s="8">
        <v>149</v>
      </c>
      <c r="O7" s="154">
        <f>SUM(Таблица224234210[[#This Row],[спортивные разряды подтвержденные / КМС]:[спортивные разряды подтвержденные / другие разряды]])</f>
        <v>23</v>
      </c>
      <c r="P7" s="8">
        <v>2</v>
      </c>
      <c r="Q7" s="8"/>
      <c r="R7" s="8">
        <v>21</v>
      </c>
    </row>
    <row r="8" spans="1:18" ht="27.95" customHeight="1" x14ac:dyDescent="0.2">
      <c r="A8" s="4">
        <v>5</v>
      </c>
      <c r="B8" s="36" t="s">
        <v>22</v>
      </c>
      <c r="C8" s="109">
        <v>605</v>
      </c>
      <c r="D8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0.68099173553719006</v>
      </c>
      <c r="E8" s="158">
        <f>Таблица224234210[[#This Row],[ Всего
спортивные разряды]]</f>
        <v>412</v>
      </c>
      <c r="F8" s="154">
        <f>SUM(Таблица224234210[[#This Row],[спортивные разряды / КМС]:[спортивные разряды / другие разряды]])</f>
        <v>412</v>
      </c>
      <c r="G8" s="8">
        <v>5</v>
      </c>
      <c r="H8" s="8">
        <v>102</v>
      </c>
      <c r="I8" s="8">
        <v>305</v>
      </c>
      <c r="J8" s="158">
        <f>Таблица224234210[[#This Row],[ Всего
спортивные разряды присвоенные]]+Таблица224234210[[#This Row],[ Всего
спортивные разряды подтвержденные]]</f>
        <v>190</v>
      </c>
      <c r="K8" s="154">
        <f>SUM(Таблица224234210[[#This Row],[спортивные разряды присвоенные / КМС]:[спортивные разряды присвоенные / другие разряды]])</f>
        <v>180</v>
      </c>
      <c r="L8" s="8">
        <v>2</v>
      </c>
      <c r="M8" s="8">
        <v>25</v>
      </c>
      <c r="N8" s="8">
        <v>153</v>
      </c>
      <c r="O8" s="154">
        <f>SUM(Таблица224234210[[#This Row],[спортивные разряды подтвержденные / КМС]:[спортивные разряды подтвержденные / другие разряды]])</f>
        <v>10</v>
      </c>
      <c r="P8" s="8"/>
      <c r="Q8" s="8">
        <v>8</v>
      </c>
      <c r="R8" s="8">
        <v>2</v>
      </c>
    </row>
    <row r="9" spans="1:18" ht="27.95" customHeight="1" x14ac:dyDescent="0.2">
      <c r="A9" s="4">
        <v>6</v>
      </c>
      <c r="B9" s="38" t="s">
        <v>23</v>
      </c>
      <c r="C9" s="109">
        <v>443</v>
      </c>
      <c r="D9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0.39503386004514673</v>
      </c>
      <c r="E9" s="158">
        <f>Таблица224234210[[#This Row],[ Всего
спортивные разряды]]</f>
        <v>175</v>
      </c>
      <c r="F9" s="154">
        <f>SUM(Таблица224234210[[#This Row],[спортивные разряды / КМС]:[спортивные разряды / другие разряды]])</f>
        <v>175</v>
      </c>
      <c r="G9" s="8">
        <v>6</v>
      </c>
      <c r="H9" s="8">
        <v>23</v>
      </c>
      <c r="I9" s="8">
        <v>146</v>
      </c>
      <c r="J9" s="158">
        <f>Таблица224234210[[#This Row],[ Всего
спортивные разряды присвоенные]]+Таблица224234210[[#This Row],[ Всего
спортивные разряды подтвержденные]]</f>
        <v>290</v>
      </c>
      <c r="K9" s="154">
        <f>SUM(Таблица224234210[[#This Row],[спортивные разряды присвоенные / КМС]:[спортивные разряды присвоенные / другие разряды]])</f>
        <v>288</v>
      </c>
      <c r="L9" s="8">
        <v>4</v>
      </c>
      <c r="M9" s="8">
        <v>155</v>
      </c>
      <c r="N9" s="8">
        <v>129</v>
      </c>
      <c r="O9" s="154">
        <f>SUM(Таблица224234210[[#This Row],[спортивные разряды подтвержденные / КМС]:[спортивные разряды подтвержденные / другие разряды]])</f>
        <v>2</v>
      </c>
      <c r="P9" s="8"/>
      <c r="Q9" s="8">
        <v>2</v>
      </c>
      <c r="R9" s="8"/>
    </row>
    <row r="10" spans="1:18" ht="27.95" customHeight="1" x14ac:dyDescent="0.2">
      <c r="A10" s="4">
        <v>7</v>
      </c>
      <c r="B10" s="3" t="s">
        <v>24</v>
      </c>
      <c r="C10" s="109">
        <v>173</v>
      </c>
      <c r="D10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0.77456647398843925</v>
      </c>
      <c r="E10" s="158">
        <f>Таблица224234210[[#This Row],[ Всего
спортивные разряды]]</f>
        <v>134</v>
      </c>
      <c r="F10" s="154">
        <f>SUM(Таблица224234210[[#This Row],[спортивные разряды / КМС]:[спортивные разряды / другие разряды]])</f>
        <v>134</v>
      </c>
      <c r="G10" s="8">
        <v>8</v>
      </c>
      <c r="H10" s="8">
        <v>18</v>
      </c>
      <c r="I10" s="8">
        <v>108</v>
      </c>
      <c r="J10" s="158">
        <f>Таблица224234210[[#This Row],[ Всего
спортивные разряды присвоенные]]+Таблица224234210[[#This Row],[ Всего
спортивные разряды подтвержденные]]</f>
        <v>51</v>
      </c>
      <c r="K10" s="154">
        <f>SUM(Таблица224234210[[#This Row],[спортивные разряды присвоенные / КМС]:[спортивные разряды присвоенные / другие разряды]])</f>
        <v>48</v>
      </c>
      <c r="L10" s="8">
        <v>5</v>
      </c>
      <c r="M10" s="8">
        <v>8</v>
      </c>
      <c r="N10" s="8">
        <v>35</v>
      </c>
      <c r="O10" s="154">
        <f>SUM(Таблица224234210[[#This Row],[спортивные разряды подтвержденные / КМС]:[спортивные разряды подтвержденные / другие разряды]])</f>
        <v>3</v>
      </c>
      <c r="P10" s="8"/>
      <c r="Q10" s="8"/>
      <c r="R10" s="8">
        <v>3</v>
      </c>
    </row>
    <row r="11" spans="1:18" ht="27.95" customHeight="1" thickBot="1" x14ac:dyDescent="0.25">
      <c r="A11" s="4">
        <v>8</v>
      </c>
      <c r="B11" s="3" t="s">
        <v>25</v>
      </c>
      <c r="C11" s="109">
        <v>185</v>
      </c>
      <c r="D11" s="122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0.35135135135135137</v>
      </c>
      <c r="E11" s="158">
        <f>Таблица224234210[[#This Row],[ Всего
спортивные разряды]]</f>
        <v>65</v>
      </c>
      <c r="F11" s="154">
        <f>SUM(Таблица224234210[[#This Row],[спортивные разряды / КМС]:[спортивные разряды / другие разряды]])</f>
        <v>65</v>
      </c>
      <c r="G11" s="8">
        <v>1</v>
      </c>
      <c r="H11" s="8">
        <v>1</v>
      </c>
      <c r="I11" s="8">
        <v>63</v>
      </c>
      <c r="J11" s="158">
        <f>Таблица224234210[[#This Row],[ Всего
спортивные разряды присвоенные]]+Таблица224234210[[#This Row],[ Всего
спортивные разряды подтвержденные]]</f>
        <v>35</v>
      </c>
      <c r="K11" s="154">
        <f>SUM(Таблица224234210[[#This Row],[спортивные разряды присвоенные / КМС]:[спортивные разряды присвоенные / другие разряды]])</f>
        <v>35</v>
      </c>
      <c r="L11" s="8">
        <v>1</v>
      </c>
      <c r="M11" s="8"/>
      <c r="N11" s="8">
        <v>34</v>
      </c>
      <c r="O11" s="154">
        <f>SUM(Таблица224234210[[#This Row],[спортивные разряды подтвержденные / КМС]:[спортивные разряды подтвержденные / другие разряды]])</f>
        <v>0</v>
      </c>
      <c r="P11" s="8"/>
      <c r="Q11" s="8"/>
      <c r="R11" s="8"/>
    </row>
    <row r="12" spans="1:18" ht="27.95" hidden="1" customHeight="1" thickBot="1" x14ac:dyDescent="0.25">
      <c r="A12" s="5"/>
      <c r="B12" s="12"/>
      <c r="C12" s="13"/>
      <c r="D12" s="28" t="e">
        <f>Таблица224234210[[#This Row],[ВСЕГО 
из числа занимающихся - спортсменов, имеющих разряды, звания]]/Таблица224234210[[#This Row],[ВСЕГО
занимающихся
по состоянию на 31 декабря отчетного года]]</f>
        <v>#REF!</v>
      </c>
      <c r="E12" s="21" t="e">
        <f>Таблица224234210[[#This Row],[ Всего
спортивные разряды]]+#REF!</f>
        <v>#REF!</v>
      </c>
      <c r="F12" s="23">
        <f>SUM(Таблица224234210[[#This Row],[спортивные разряды / КМС]:[спортивные разряды / другие разряды]])</f>
        <v>0</v>
      </c>
      <c r="G12" s="9"/>
      <c r="H12" s="9"/>
      <c r="I12" s="9"/>
      <c r="J12" s="27" t="e">
        <f>Таблица224234210[[#This Row],[ Всего
спортивные разряды присвоенные]]+Таблица224234210[[#This Row],[ Всего
спортивные разряды подтвержденные]]+#REF!</f>
        <v>#REF!</v>
      </c>
      <c r="K12" s="35">
        <f>SUM(Таблица224234210[[#This Row],[спортивные разряды присвоенные / КМС]:[спортивные разряды присвоенные / другие разряды]])</f>
        <v>0</v>
      </c>
      <c r="L12" s="9"/>
      <c r="M12" s="9"/>
      <c r="N12" s="9"/>
      <c r="O12" s="35">
        <f>SUM(Таблица224234210[[#This Row],[спортивные разряды подтвержденные / КМС]:[спортивные разряды подтвержденные / другие разряды]])</f>
        <v>0</v>
      </c>
      <c r="P12" s="9"/>
      <c r="Q12" s="9"/>
      <c r="R12" s="9"/>
    </row>
    <row r="13" spans="1:18" s="118" customFormat="1" ht="30" customHeight="1" thickTop="1" thickBot="1" x14ac:dyDescent="0.25">
      <c r="A13" s="110"/>
      <c r="B13" s="111"/>
      <c r="C13" s="112">
        <f>SUBTOTAL(9,C4:C12)</f>
        <v>2531</v>
      </c>
      <c r="D13" s="113">
        <f>Таблица224234210[[#This Row],[ВСЕГО
занимающихся
по состоянию на 31 декабря отчетного года]]</f>
        <v>2531</v>
      </c>
      <c r="E13" s="133">
        <f>E4+E5+E6+E7+E8+E9+E10+E11</f>
        <v>1471</v>
      </c>
      <c r="F13" s="131">
        <f t="shared" ref="F13:R13" si="0">SUBTOTAL(9,F4:F12)</f>
        <v>1471</v>
      </c>
      <c r="G13" s="131">
        <f t="shared" si="0"/>
        <v>78</v>
      </c>
      <c r="H13" s="131">
        <f t="shared" si="0"/>
        <v>199</v>
      </c>
      <c r="I13" s="131">
        <f t="shared" si="0"/>
        <v>1194</v>
      </c>
      <c r="J13" s="133">
        <f>J4+J5+J6+J7+J8+J9+J10+J11</f>
        <v>864</v>
      </c>
      <c r="K13" s="131">
        <f t="shared" si="0"/>
        <v>820</v>
      </c>
      <c r="L13" s="131">
        <f t="shared" si="0"/>
        <v>45</v>
      </c>
      <c r="M13" s="131">
        <f t="shared" si="0"/>
        <v>204</v>
      </c>
      <c r="N13" s="131">
        <f t="shared" si="0"/>
        <v>571</v>
      </c>
      <c r="O13" s="131">
        <f t="shared" si="0"/>
        <v>44</v>
      </c>
      <c r="P13" s="131">
        <f t="shared" si="0"/>
        <v>4</v>
      </c>
      <c r="Q13" s="131">
        <f t="shared" si="0"/>
        <v>10</v>
      </c>
      <c r="R13" s="131">
        <f t="shared" si="0"/>
        <v>30</v>
      </c>
    </row>
    <row r="14" spans="1:18" customFormat="1" ht="20.100000000000001" customHeight="1" thickTop="1" x14ac:dyDescent="0.25"/>
    <row r="15" spans="1:18" customFormat="1" ht="20.100000000000001" customHeight="1" x14ac:dyDescent="0.25">
      <c r="B15" s="39"/>
      <c r="C15" s="39"/>
      <c r="D15" s="39"/>
      <c r="E15" s="39"/>
      <c r="F15" s="39"/>
      <c r="G15" s="39"/>
      <c r="H15" s="39"/>
      <c r="I15" s="39"/>
    </row>
    <row r="16" spans="1:18" customFormat="1" ht="20.100000000000001" customHeight="1" x14ac:dyDescent="0.25">
      <c r="B16" s="39"/>
      <c r="C16" s="39"/>
      <c r="D16" s="39"/>
      <c r="E16" s="39"/>
      <c r="F16" s="39"/>
      <c r="G16" s="39"/>
      <c r="H16" s="39"/>
      <c r="I16" s="39"/>
    </row>
    <row r="17" spans="2:9" customFormat="1" ht="20.100000000000001" customHeight="1" x14ac:dyDescent="0.25">
      <c r="B17" s="39"/>
      <c r="C17" s="39"/>
      <c r="D17" s="39"/>
      <c r="E17" s="39"/>
      <c r="F17" s="39"/>
      <c r="G17" s="39"/>
      <c r="H17" s="92"/>
      <c r="I17" s="92"/>
    </row>
    <row r="18" spans="2:9" customFormat="1" ht="20.100000000000001" customHeight="1" x14ac:dyDescent="0.25">
      <c r="B18" s="40"/>
      <c r="C18" s="40"/>
      <c r="D18" s="40"/>
      <c r="E18" s="39"/>
      <c r="F18" s="39"/>
      <c r="G18" s="39"/>
      <c r="H18" s="93"/>
      <c r="I18" s="93"/>
    </row>
    <row r="19" spans="2:9" customFormat="1" ht="20.100000000000001" customHeight="1" x14ac:dyDescent="0.25">
      <c r="B19" s="39"/>
      <c r="C19" s="39"/>
      <c r="D19" s="39"/>
      <c r="E19" s="39"/>
      <c r="F19" s="39"/>
      <c r="G19" s="39"/>
      <c r="H19" s="39"/>
      <c r="I19" s="39"/>
    </row>
    <row r="20" spans="2:9" customFormat="1" ht="20.100000000000001" customHeight="1" x14ac:dyDescent="0.25">
      <c r="B20" s="39"/>
      <c r="C20" s="39"/>
      <c r="D20" s="39"/>
      <c r="E20" s="39"/>
      <c r="F20" s="39"/>
      <c r="G20" s="39"/>
      <c r="H20" s="39"/>
      <c r="I20" s="39"/>
    </row>
    <row r="21" spans="2:9" x14ac:dyDescent="0.25">
      <c r="B21" s="41"/>
      <c r="C21" s="42"/>
      <c r="D21" s="42"/>
      <c r="E21" s="43"/>
      <c r="F21" s="43"/>
      <c r="G21" s="41"/>
      <c r="H21" s="41"/>
      <c r="I21" s="41"/>
    </row>
  </sheetData>
  <mergeCells count="3">
    <mergeCell ref="A1:R1"/>
    <mergeCell ref="H17:I17"/>
    <mergeCell ref="H18:I18"/>
  </mergeCells>
  <printOptions horizontalCentered="1"/>
  <pageMargins left="0.11811023622047245" right="0.11811023622047245" top="0.15748031496062992" bottom="0.19685039370078741" header="0.11811023622047245" footer="0.11811023622047245"/>
  <pageSetup paperSize="9" scale="4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view="pageBreakPreview" zoomScale="90" zoomScaleNormal="100" zoomScaleSheetLayoutView="90" workbookViewId="0">
      <selection activeCell="J6" sqref="J6"/>
    </sheetView>
  </sheetViews>
  <sheetFormatPr defaultRowHeight="15" x14ac:dyDescent="0.25"/>
  <cols>
    <col min="2" max="2" width="37.28515625" customWidth="1"/>
    <col min="3" max="3" width="10.5703125" customWidth="1"/>
    <col min="4" max="4" width="13.28515625" customWidth="1"/>
    <col min="5" max="5" width="15" customWidth="1"/>
    <col min="6" max="18" width="9.7109375" customWidth="1"/>
  </cols>
  <sheetData>
    <row r="1" spans="1:18" ht="18" customHeight="1" x14ac:dyDescent="0.25"/>
    <row r="2" spans="1:18" ht="18" x14ac:dyDescent="0.2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309" x14ac:dyDescent="0.25">
      <c r="A3" s="5" t="s">
        <v>1</v>
      </c>
      <c r="B3" s="12" t="s">
        <v>26</v>
      </c>
      <c r="C3" s="107" t="s">
        <v>0</v>
      </c>
      <c r="D3" s="135" t="s">
        <v>29</v>
      </c>
      <c r="E3" s="103" t="s">
        <v>30</v>
      </c>
      <c r="F3" s="7" t="s">
        <v>31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36</v>
      </c>
      <c r="L3" s="141" t="s">
        <v>37</v>
      </c>
      <c r="M3" s="7" t="s">
        <v>38</v>
      </c>
      <c r="N3" s="7" t="s">
        <v>39</v>
      </c>
      <c r="O3" s="7" t="s">
        <v>40</v>
      </c>
      <c r="P3" s="7" t="s">
        <v>41</v>
      </c>
      <c r="Q3" s="7" t="s">
        <v>42</v>
      </c>
      <c r="R3" s="44" t="s">
        <v>43</v>
      </c>
    </row>
    <row r="4" spans="1:18" ht="15.75" thickBot="1" x14ac:dyDescent="0.3">
      <c r="A4" s="29">
        <v>1</v>
      </c>
      <c r="B4" s="29">
        <v>3</v>
      </c>
      <c r="C4" s="149">
        <v>4</v>
      </c>
      <c r="D4" s="120">
        <v>5</v>
      </c>
      <c r="E4" s="142">
        <v>6</v>
      </c>
      <c r="F4" s="29">
        <v>7</v>
      </c>
      <c r="G4" s="29">
        <v>8</v>
      </c>
      <c r="H4" s="29">
        <v>9</v>
      </c>
      <c r="I4" s="29">
        <v>10</v>
      </c>
      <c r="J4" s="29">
        <v>11</v>
      </c>
      <c r="K4" s="33">
        <v>12</v>
      </c>
      <c r="L4" s="142">
        <v>13</v>
      </c>
      <c r="M4" s="29">
        <v>14</v>
      </c>
      <c r="N4" s="29">
        <v>15</v>
      </c>
      <c r="O4" s="29">
        <v>16</v>
      </c>
      <c r="P4" s="29">
        <v>17</v>
      </c>
      <c r="Q4" s="29">
        <v>18</v>
      </c>
      <c r="R4" s="46">
        <v>19</v>
      </c>
    </row>
    <row r="5" spans="1:18" ht="15.75" thickTop="1" x14ac:dyDescent="0.25">
      <c r="A5" s="14">
        <v>1</v>
      </c>
      <c r="B5" s="16" t="s">
        <v>18</v>
      </c>
      <c r="C5" s="108">
        <v>42</v>
      </c>
      <c r="D5" s="150">
        <f>E5/C5</f>
        <v>0.11904761904761904</v>
      </c>
      <c r="E5" s="105">
        <f>F5+G5+H5+I5+J5+K5</f>
        <v>5</v>
      </c>
      <c r="F5" s="15">
        <v>4</v>
      </c>
      <c r="G5" s="15">
        <v>1</v>
      </c>
      <c r="H5" s="15"/>
      <c r="I5" s="15"/>
      <c r="J5" s="15"/>
      <c r="K5" s="19"/>
      <c r="L5" s="143">
        <f>M5+O5+P5+Q5+N5+R5</f>
        <v>0</v>
      </c>
      <c r="M5" s="15"/>
      <c r="N5" s="15"/>
      <c r="O5" s="47"/>
      <c r="P5" s="47"/>
      <c r="Q5" s="47"/>
      <c r="R5" s="48"/>
    </row>
    <row r="6" spans="1:18" x14ac:dyDescent="0.25">
      <c r="A6" s="4">
        <v>2</v>
      </c>
      <c r="B6" s="36" t="s">
        <v>19</v>
      </c>
      <c r="C6" s="109">
        <v>398</v>
      </c>
      <c r="D6" s="151">
        <f t="shared" ref="D6:D12" si="0">E6/C6</f>
        <v>0.11809045226130653</v>
      </c>
      <c r="E6" s="106">
        <f t="shared" ref="E6:E12" si="1">F6+G6+H6+I6+J6+K6</f>
        <v>47</v>
      </c>
      <c r="F6" s="8">
        <v>21</v>
      </c>
      <c r="G6" s="8">
        <v>7</v>
      </c>
      <c r="H6" s="8">
        <v>16</v>
      </c>
      <c r="I6" s="8">
        <v>3</v>
      </c>
      <c r="J6" s="8"/>
      <c r="K6" s="20"/>
      <c r="L6" s="144">
        <f t="shared" ref="L6:L12" si="2">M6+O6+P6+Q6+N6+R6</f>
        <v>41</v>
      </c>
      <c r="M6" s="49">
        <v>19</v>
      </c>
      <c r="N6" s="8">
        <v>7</v>
      </c>
      <c r="O6" s="50">
        <v>13</v>
      </c>
      <c r="P6" s="51">
        <v>2</v>
      </c>
      <c r="Q6" s="51"/>
      <c r="R6" s="52"/>
    </row>
    <row r="7" spans="1:18" x14ac:dyDescent="0.25">
      <c r="A7" s="4">
        <v>3</v>
      </c>
      <c r="B7" s="36" t="s">
        <v>20</v>
      </c>
      <c r="C7" s="109">
        <v>200</v>
      </c>
      <c r="D7" s="151">
        <f t="shared" si="0"/>
        <v>0.19</v>
      </c>
      <c r="E7" s="106">
        <f t="shared" si="1"/>
        <v>38</v>
      </c>
      <c r="F7" s="8">
        <v>18</v>
      </c>
      <c r="G7" s="8">
        <v>14</v>
      </c>
      <c r="H7" s="8">
        <v>6</v>
      </c>
      <c r="I7" s="8"/>
      <c r="J7" s="8"/>
      <c r="K7" s="20"/>
      <c r="L7" s="144">
        <f t="shared" si="2"/>
        <v>10</v>
      </c>
      <c r="M7" s="49">
        <v>4</v>
      </c>
      <c r="N7" s="8">
        <v>6</v>
      </c>
      <c r="O7" s="50"/>
      <c r="P7" s="51"/>
      <c r="Q7" s="51"/>
      <c r="R7" s="52"/>
    </row>
    <row r="8" spans="1:18" x14ac:dyDescent="0.25">
      <c r="A8" s="4">
        <v>4</v>
      </c>
      <c r="B8" s="37" t="s">
        <v>21</v>
      </c>
      <c r="C8" s="109">
        <v>485</v>
      </c>
      <c r="D8" s="151">
        <f t="shared" si="0"/>
        <v>4.7422680412371132E-2</v>
      </c>
      <c r="E8" s="106">
        <f t="shared" si="1"/>
        <v>23</v>
      </c>
      <c r="F8" s="8">
        <v>17</v>
      </c>
      <c r="G8" s="8"/>
      <c r="H8" s="8">
        <v>6</v>
      </c>
      <c r="I8" s="8"/>
      <c r="J8" s="8"/>
      <c r="K8" s="20"/>
      <c r="L8" s="144">
        <f t="shared" si="2"/>
        <v>1</v>
      </c>
      <c r="M8" s="49"/>
      <c r="N8" s="8"/>
      <c r="O8" s="50">
        <v>1</v>
      </c>
      <c r="P8" s="51"/>
      <c r="Q8" s="51"/>
      <c r="R8" s="52"/>
    </row>
    <row r="9" spans="1:18" x14ac:dyDescent="0.25">
      <c r="A9" s="4">
        <v>5</v>
      </c>
      <c r="B9" s="36" t="s">
        <v>22</v>
      </c>
      <c r="C9" s="109">
        <v>605</v>
      </c>
      <c r="D9" s="151">
        <f t="shared" si="0"/>
        <v>1.652892561983471E-3</v>
      </c>
      <c r="E9" s="106">
        <f t="shared" si="1"/>
        <v>1</v>
      </c>
      <c r="F9" s="8"/>
      <c r="G9" s="8"/>
      <c r="H9" s="8">
        <v>1</v>
      </c>
      <c r="I9" s="8"/>
      <c r="J9" s="8"/>
      <c r="K9" s="20"/>
      <c r="L9" s="144">
        <f t="shared" si="2"/>
        <v>0</v>
      </c>
      <c r="M9" s="49"/>
      <c r="N9" s="8"/>
      <c r="O9" s="50"/>
      <c r="P9" s="51"/>
      <c r="Q9" s="51"/>
      <c r="R9" s="52"/>
    </row>
    <row r="10" spans="1:18" x14ac:dyDescent="0.25">
      <c r="A10" s="4">
        <v>6</v>
      </c>
      <c r="B10" s="38" t="s">
        <v>23</v>
      </c>
      <c r="C10" s="109">
        <v>443</v>
      </c>
      <c r="D10" s="151">
        <f t="shared" si="0"/>
        <v>3.160270880361174E-2</v>
      </c>
      <c r="E10" s="106">
        <f t="shared" si="1"/>
        <v>14</v>
      </c>
      <c r="F10" s="8">
        <v>13</v>
      </c>
      <c r="G10" s="8"/>
      <c r="H10" s="8">
        <v>1</v>
      </c>
      <c r="I10" s="8"/>
      <c r="J10" s="8"/>
      <c r="K10" s="20"/>
      <c r="L10" s="144">
        <f t="shared" si="2"/>
        <v>0</v>
      </c>
      <c r="M10" s="49"/>
      <c r="N10" s="8"/>
      <c r="O10" s="50"/>
      <c r="P10" s="51"/>
      <c r="Q10" s="51"/>
      <c r="R10" s="52"/>
    </row>
    <row r="11" spans="1:18" x14ac:dyDescent="0.25">
      <c r="A11" s="4">
        <v>7</v>
      </c>
      <c r="B11" s="3" t="s">
        <v>24</v>
      </c>
      <c r="C11" s="109">
        <v>173</v>
      </c>
      <c r="D11" s="151">
        <f t="shared" si="0"/>
        <v>0.13294797687861271</v>
      </c>
      <c r="E11" s="106">
        <f t="shared" si="1"/>
        <v>23</v>
      </c>
      <c r="F11" s="8">
        <v>17</v>
      </c>
      <c r="G11" s="8"/>
      <c r="H11" s="8">
        <v>6</v>
      </c>
      <c r="I11" s="8"/>
      <c r="J11" s="8"/>
      <c r="K11" s="20"/>
      <c r="L11" s="144">
        <f t="shared" si="2"/>
        <v>9</v>
      </c>
      <c r="M11" s="49">
        <v>9</v>
      </c>
      <c r="N11" s="8"/>
      <c r="O11" s="50"/>
      <c r="P11" s="51"/>
      <c r="Q11" s="51"/>
      <c r="R11" s="52"/>
    </row>
    <row r="12" spans="1:18" ht="15.75" thickBot="1" x14ac:dyDescent="0.3">
      <c r="A12" s="4">
        <v>8</v>
      </c>
      <c r="B12" s="3" t="s">
        <v>25</v>
      </c>
      <c r="C12" s="109">
        <v>185</v>
      </c>
      <c r="D12" s="151">
        <f t="shared" si="0"/>
        <v>6.4864864864864868E-2</v>
      </c>
      <c r="E12" s="106">
        <f t="shared" si="1"/>
        <v>12</v>
      </c>
      <c r="F12" s="8">
        <v>9</v>
      </c>
      <c r="G12" s="8"/>
      <c r="H12" s="8">
        <v>3</v>
      </c>
      <c r="I12" s="8"/>
      <c r="J12" s="8"/>
      <c r="K12" s="20"/>
      <c r="L12" s="144">
        <f t="shared" si="2"/>
        <v>5</v>
      </c>
      <c r="M12" s="49">
        <v>5</v>
      </c>
      <c r="N12" s="8"/>
      <c r="O12" s="50"/>
      <c r="P12" s="51"/>
      <c r="Q12" s="51"/>
      <c r="R12" s="52"/>
    </row>
    <row r="13" spans="1:18" ht="15.75" hidden="1" thickBot="1" x14ac:dyDescent="0.3">
      <c r="A13" s="5"/>
      <c r="B13" s="12"/>
      <c r="C13" s="13"/>
      <c r="D13" s="53">
        <f>[1]!Таблица224234210[[#This Row],[ВСЕГО 
Занимающиеся - кандидаты в спортивные сборные команды Тюменской области
(согласно списка кандидатов в спортивные сборные команды ТО, утвержденные Департаментом)]]/[1]!Таблица224234210[[#This Row],[ВСЕГО
занимающихся
по состоянию на 31 декабря отчетного года]]</f>
        <v>5.5612418969634939E-2</v>
      </c>
      <c r="E13" s="21">
        <f>SUM([1]!Таблица224234210[[#This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Мужчины, женщины / резерв]])</f>
        <v>163</v>
      </c>
      <c r="F13" s="9"/>
      <c r="G13" s="9"/>
      <c r="H13" s="9"/>
      <c r="I13" s="9"/>
      <c r="J13" s="9"/>
      <c r="K13" s="17"/>
      <c r="L13" s="54">
        <f>SUM([1]!Таблица224234210[[#This Row],[Кандидаты, подготовленные в отчетном году
Юношеский состав / основной]:[Кандидаты, подготовленные в отчетном году
Мужчины, женщины / резерв]])</f>
        <v>66</v>
      </c>
      <c r="M13" s="55"/>
      <c r="N13" s="9"/>
      <c r="O13" s="56"/>
      <c r="P13" s="57"/>
      <c r="Q13" s="57"/>
      <c r="R13" s="58"/>
    </row>
    <row r="14" spans="1:18" s="148" customFormat="1" ht="16.5" thickTop="1" thickBot="1" x14ac:dyDescent="0.3">
      <c r="A14" s="110"/>
      <c r="B14" s="111" t="s">
        <v>2</v>
      </c>
      <c r="C14" s="112">
        <f>SUBTOTAL(9,C5:C13)</f>
        <v>2531</v>
      </c>
      <c r="D14" s="147"/>
      <c r="E14" s="133">
        <f>E5+E6+E7+E8+E9+E10+E11+E12</f>
        <v>163</v>
      </c>
      <c r="F14" s="132">
        <f t="shared" ref="F14:R14" si="3">SUBTOTAL(9,F5:F13)</f>
        <v>99</v>
      </c>
      <c r="G14" s="132">
        <f t="shared" si="3"/>
        <v>22</v>
      </c>
      <c r="H14" s="132">
        <f t="shared" si="3"/>
        <v>39</v>
      </c>
      <c r="I14" s="132">
        <f t="shared" si="3"/>
        <v>3</v>
      </c>
      <c r="J14" s="132">
        <f t="shared" si="3"/>
        <v>0</v>
      </c>
      <c r="K14" s="132">
        <f t="shared" si="3"/>
        <v>0</v>
      </c>
      <c r="L14" s="133">
        <f t="shared" si="3"/>
        <v>132</v>
      </c>
      <c r="M14" s="117">
        <f t="shared" si="3"/>
        <v>37</v>
      </c>
      <c r="N14" s="112">
        <f t="shared" si="3"/>
        <v>13</v>
      </c>
      <c r="O14" s="112">
        <f t="shared" si="3"/>
        <v>14</v>
      </c>
      <c r="P14" s="112">
        <f t="shared" si="3"/>
        <v>2</v>
      </c>
      <c r="Q14" s="112">
        <f t="shared" si="3"/>
        <v>0</v>
      </c>
      <c r="R14" s="116">
        <f t="shared" si="3"/>
        <v>0</v>
      </c>
    </row>
    <row r="15" spans="1:18" ht="15.75" thickTop="1" x14ac:dyDescent="0.25"/>
  </sheetData>
  <mergeCells count="1">
    <mergeCell ref="A2:R2"/>
  </mergeCells>
  <conditionalFormatting sqref="P12:R1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defaultRowHeight="15" x14ac:dyDescent="0.25"/>
  <cols>
    <col min="1" max="1" width="9.140625" style="1"/>
    <col min="2" max="2" width="37.28515625" style="10" customWidth="1"/>
    <col min="3" max="4" width="16.7109375" style="11" customWidth="1"/>
    <col min="5" max="5" width="16.7109375" style="22" customWidth="1"/>
    <col min="6" max="12" width="9.7109375" style="10" customWidth="1"/>
    <col min="13" max="13" width="9.7109375" style="18" customWidth="1"/>
    <col min="14" max="22" width="9.7109375" style="10" customWidth="1"/>
    <col min="23" max="16384" width="9.140625" style="1"/>
  </cols>
  <sheetData>
    <row r="1" spans="1:22" ht="54" customHeight="1" x14ac:dyDescent="0.2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2" customFormat="1" ht="309" customHeight="1" x14ac:dyDescent="0.2">
      <c r="A2" s="5" t="s">
        <v>1</v>
      </c>
      <c r="B2" s="12" t="s">
        <v>26</v>
      </c>
      <c r="C2" s="107" t="s">
        <v>0</v>
      </c>
      <c r="D2" s="135" t="s">
        <v>53</v>
      </c>
      <c r="E2" s="125" t="s">
        <v>52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51</v>
      </c>
      <c r="K2" s="7" t="s">
        <v>50</v>
      </c>
      <c r="L2" s="7" t="s">
        <v>49</v>
      </c>
      <c r="M2" s="7" t="s">
        <v>48</v>
      </c>
      <c r="N2" s="141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47</v>
      </c>
      <c r="T2" s="7" t="s">
        <v>46</v>
      </c>
      <c r="U2" s="7" t="s">
        <v>45</v>
      </c>
      <c r="V2" s="44" t="s">
        <v>44</v>
      </c>
    </row>
    <row r="3" spans="1:22" s="32" customFormat="1" ht="16.5" customHeight="1" thickBot="1" x14ac:dyDescent="0.3">
      <c r="A3" s="29">
        <v>1</v>
      </c>
      <c r="B3" s="29">
        <v>3</v>
      </c>
      <c r="C3" s="102">
        <v>4</v>
      </c>
      <c r="D3" s="136">
        <v>5</v>
      </c>
      <c r="E3" s="139">
        <v>6</v>
      </c>
      <c r="F3" s="29">
        <v>7</v>
      </c>
      <c r="G3" s="33">
        <v>8</v>
      </c>
      <c r="H3" s="29">
        <v>9</v>
      </c>
      <c r="I3" s="30">
        <v>10</v>
      </c>
      <c r="J3" s="29">
        <v>11</v>
      </c>
      <c r="K3" s="33">
        <v>12</v>
      </c>
      <c r="L3" s="29">
        <v>13</v>
      </c>
      <c r="M3" s="34">
        <v>14</v>
      </c>
      <c r="N3" s="142">
        <v>15</v>
      </c>
      <c r="O3" s="33">
        <v>16</v>
      </c>
      <c r="P3" s="29">
        <v>17</v>
      </c>
      <c r="Q3" s="30">
        <v>18</v>
      </c>
      <c r="R3" s="29">
        <v>19</v>
      </c>
      <c r="S3" s="33">
        <v>20</v>
      </c>
      <c r="T3" s="29">
        <v>21</v>
      </c>
      <c r="U3" s="30">
        <v>22</v>
      </c>
      <c r="V3" s="46">
        <v>23</v>
      </c>
    </row>
    <row r="4" spans="1:22" ht="27.95" customHeight="1" thickTop="1" x14ac:dyDescent="0.2">
      <c r="A4" s="14">
        <v>1</v>
      </c>
      <c r="B4" s="16" t="s">
        <v>18</v>
      </c>
      <c r="C4" s="108">
        <v>42</v>
      </c>
      <c r="D4" s="137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7.1428571428571425E-2</v>
      </c>
      <c r="E4" s="127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3</v>
      </c>
      <c r="F4" s="15"/>
      <c r="G4" s="15"/>
      <c r="H4" s="15"/>
      <c r="I4" s="15"/>
      <c r="J4" s="15"/>
      <c r="K4" s="15"/>
      <c r="L4" s="15">
        <v>3</v>
      </c>
      <c r="M4" s="19"/>
      <c r="N4" s="143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1</v>
      </c>
      <c r="O4" s="15"/>
      <c r="P4" s="15"/>
      <c r="Q4" s="47"/>
      <c r="R4" s="47"/>
      <c r="S4" s="47"/>
      <c r="T4" s="47"/>
      <c r="U4" s="47">
        <v>1</v>
      </c>
      <c r="V4" s="48"/>
    </row>
    <row r="5" spans="1:22" ht="27.95" customHeight="1" x14ac:dyDescent="0.2">
      <c r="A5" s="4">
        <v>2</v>
      </c>
      <c r="B5" s="36" t="s">
        <v>19</v>
      </c>
      <c r="C5" s="109">
        <v>398</v>
      </c>
      <c r="D5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0</v>
      </c>
      <c r="E5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0</v>
      </c>
      <c r="F5" s="8"/>
      <c r="G5" s="8"/>
      <c r="H5" s="8"/>
      <c r="I5" s="8"/>
      <c r="J5" s="8"/>
      <c r="K5" s="8"/>
      <c r="L5" s="8"/>
      <c r="M5" s="20"/>
      <c r="N5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0</v>
      </c>
      <c r="O5" s="49"/>
      <c r="P5" s="8"/>
      <c r="Q5" s="50"/>
      <c r="R5" s="51"/>
      <c r="S5" s="51"/>
      <c r="T5" s="51"/>
      <c r="U5" s="51"/>
      <c r="V5" s="52"/>
    </row>
    <row r="6" spans="1:22" ht="27.95" customHeight="1" x14ac:dyDescent="0.2">
      <c r="A6" s="4">
        <v>3</v>
      </c>
      <c r="B6" s="36" t="s">
        <v>20</v>
      </c>
      <c r="C6" s="109">
        <v>200</v>
      </c>
      <c r="D6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5.0000000000000001E-3</v>
      </c>
      <c r="E6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1</v>
      </c>
      <c r="F6" s="8"/>
      <c r="G6" s="8"/>
      <c r="H6" s="8">
        <v>1</v>
      </c>
      <c r="I6" s="8"/>
      <c r="J6" s="8"/>
      <c r="K6" s="8"/>
      <c r="L6" s="8"/>
      <c r="M6" s="20"/>
      <c r="N6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0</v>
      </c>
      <c r="O6" s="49"/>
      <c r="P6" s="8"/>
      <c r="Q6" s="50"/>
      <c r="R6" s="51"/>
      <c r="S6" s="51"/>
      <c r="T6" s="51"/>
      <c r="U6" s="51"/>
      <c r="V6" s="52"/>
    </row>
    <row r="7" spans="1:22" ht="27.95" customHeight="1" x14ac:dyDescent="0.2">
      <c r="A7" s="4">
        <v>4</v>
      </c>
      <c r="B7" s="37" t="s">
        <v>21</v>
      </c>
      <c r="C7" s="109">
        <v>485</v>
      </c>
      <c r="D7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2.0618556701030928E-3</v>
      </c>
      <c r="E7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1</v>
      </c>
      <c r="F7" s="8"/>
      <c r="G7" s="8"/>
      <c r="H7" s="8">
        <v>1</v>
      </c>
      <c r="I7" s="8"/>
      <c r="J7" s="8"/>
      <c r="K7" s="8"/>
      <c r="L7" s="8"/>
      <c r="M7" s="20"/>
      <c r="N7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0</v>
      </c>
      <c r="O7" s="49"/>
      <c r="P7" s="8"/>
      <c r="Q7" s="50"/>
      <c r="R7" s="51"/>
      <c r="S7" s="51"/>
      <c r="T7" s="51"/>
      <c r="U7" s="51"/>
      <c r="V7" s="52"/>
    </row>
    <row r="8" spans="1:22" ht="27.95" customHeight="1" x14ac:dyDescent="0.2">
      <c r="A8" s="4">
        <v>5</v>
      </c>
      <c r="B8" s="36" t="s">
        <v>22</v>
      </c>
      <c r="C8" s="109">
        <v>605</v>
      </c>
      <c r="D8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0</v>
      </c>
      <c r="E8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0</v>
      </c>
      <c r="F8" s="8"/>
      <c r="G8" s="8"/>
      <c r="H8" s="8"/>
      <c r="I8" s="8"/>
      <c r="J8" s="8"/>
      <c r="K8" s="8"/>
      <c r="L8" s="8"/>
      <c r="M8" s="20"/>
      <c r="N8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0</v>
      </c>
      <c r="O8" s="49"/>
      <c r="P8" s="8"/>
      <c r="Q8" s="50"/>
      <c r="R8" s="51"/>
      <c r="S8" s="51"/>
      <c r="T8" s="51"/>
      <c r="U8" s="51"/>
      <c r="V8" s="52"/>
    </row>
    <row r="9" spans="1:22" ht="27.95" customHeight="1" x14ac:dyDescent="0.2">
      <c r="A9" s="4">
        <v>6</v>
      </c>
      <c r="B9" s="38" t="s">
        <v>23</v>
      </c>
      <c r="C9" s="109">
        <v>443</v>
      </c>
      <c r="D9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4.5146726862302479E-3</v>
      </c>
      <c r="E9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2</v>
      </c>
      <c r="F9" s="8">
        <v>2</v>
      </c>
      <c r="G9" s="8"/>
      <c r="H9" s="8"/>
      <c r="I9" s="8"/>
      <c r="J9" s="8"/>
      <c r="K9" s="8"/>
      <c r="L9" s="8"/>
      <c r="M9" s="20"/>
      <c r="N9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2</v>
      </c>
      <c r="O9" s="49">
        <v>2</v>
      </c>
      <c r="P9" s="8"/>
      <c r="Q9" s="50"/>
      <c r="R9" s="51"/>
      <c r="S9" s="51"/>
      <c r="T9" s="51"/>
      <c r="U9" s="51"/>
      <c r="V9" s="52"/>
    </row>
    <row r="10" spans="1:22" ht="27.95" customHeight="1" x14ac:dyDescent="0.2">
      <c r="A10" s="4">
        <v>7</v>
      </c>
      <c r="B10" s="3" t="s">
        <v>24</v>
      </c>
      <c r="C10" s="109">
        <v>173</v>
      </c>
      <c r="D10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5.7803468208092483E-3</v>
      </c>
      <c r="E10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1</v>
      </c>
      <c r="F10" s="8">
        <v>1</v>
      </c>
      <c r="G10" s="8"/>
      <c r="H10" s="8"/>
      <c r="I10" s="8"/>
      <c r="J10" s="8"/>
      <c r="K10" s="8"/>
      <c r="L10" s="8"/>
      <c r="M10" s="20"/>
      <c r="N10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1</v>
      </c>
      <c r="O10" s="49">
        <v>1</v>
      </c>
      <c r="P10" s="8"/>
      <c r="Q10" s="50"/>
      <c r="R10" s="51"/>
      <c r="S10" s="51"/>
      <c r="T10" s="51"/>
      <c r="U10" s="51"/>
      <c r="V10" s="52"/>
    </row>
    <row r="11" spans="1:22" ht="27.95" customHeight="1" thickBot="1" x14ac:dyDescent="0.25">
      <c r="A11" s="4">
        <v>8</v>
      </c>
      <c r="B11" s="3" t="s">
        <v>25</v>
      </c>
      <c r="C11" s="109">
        <v>185</v>
      </c>
      <c r="D11" s="138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0</v>
      </c>
      <c r="E11" s="128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0</v>
      </c>
      <c r="F11" s="8"/>
      <c r="G11" s="8"/>
      <c r="H11" s="8"/>
      <c r="I11" s="8"/>
      <c r="J11" s="8"/>
      <c r="K11" s="8"/>
      <c r="L11" s="8"/>
      <c r="M11" s="20"/>
      <c r="N11" s="144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0</v>
      </c>
      <c r="O11" s="49"/>
      <c r="P11" s="8"/>
      <c r="Q11" s="50"/>
      <c r="R11" s="51"/>
      <c r="S11" s="51"/>
      <c r="T11" s="51"/>
      <c r="U11" s="51"/>
      <c r="V11" s="52"/>
    </row>
    <row r="12" spans="1:22" ht="27.95" hidden="1" customHeight="1" thickBot="1" x14ac:dyDescent="0.25">
      <c r="A12" s="5"/>
      <c r="B12" s="12"/>
      <c r="C12" s="13"/>
      <c r="D12" s="60" t="e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#DIV/0!</v>
      </c>
      <c r="E12" s="140">
        <f>SUM(Таблица2242342102[[#This Row],[Из числа занимающихся - кандидаты, состоящие в списках спортивных сборных команд
Юношеский состав / основной]:[Из числа занимающихся - кандидаты, состоящие в списках спортивных сборных команд
Основной состав / резерв]])</f>
        <v>0</v>
      </c>
      <c r="F12" s="9"/>
      <c r="G12" s="9"/>
      <c r="H12" s="9"/>
      <c r="I12" s="9"/>
      <c r="J12" s="9"/>
      <c r="K12" s="9"/>
      <c r="L12" s="9"/>
      <c r="M12" s="17"/>
      <c r="N12" s="145">
        <f>SUM(Таблица2242342102[[#This Row],[Кандидаты, подготовленные в отчетном году
Юношеский состав / основной]:[Кандидаты, подготовленные в отчетном году
Основной состав / резерв]])</f>
        <v>0</v>
      </c>
      <c r="O12" s="55"/>
      <c r="P12" s="9"/>
      <c r="Q12" s="56"/>
      <c r="R12" s="57"/>
      <c r="S12" s="57"/>
      <c r="T12" s="57"/>
      <c r="U12" s="57"/>
      <c r="V12" s="58"/>
    </row>
    <row r="13" spans="1:22" s="118" customFormat="1" ht="30" customHeight="1" thickTop="1" thickBot="1" x14ac:dyDescent="0.25">
      <c r="A13" s="110"/>
      <c r="B13" s="111"/>
      <c r="C13" s="112">
        <f>SUBTOTAL(9,C4:C12)</f>
        <v>2531</v>
      </c>
      <c r="D13" s="130">
        <f>Таблица2242342102[[#This Row],[ВСЕГО 
Занимающиеся - кандидаты в спортивные сборные команды Российской Федерации
(согласно списка кандидатов в спортивные сборные команды РФ, утвержденного Министерством спорта Российской Федерации)]]/Таблица2242342102[[#This Row],[ВСЕГО
занимающихся
по состоянию на 31 декабря отчетного года]]</f>
        <v>3.1608060055314103E-3</v>
      </c>
      <c r="E13" s="131">
        <f t="shared" ref="E13:V13" si="0">SUBTOTAL(9,E4:E12)</f>
        <v>8</v>
      </c>
      <c r="F13" s="132">
        <f t="shared" si="0"/>
        <v>3</v>
      </c>
      <c r="G13" s="132">
        <f t="shared" si="0"/>
        <v>0</v>
      </c>
      <c r="H13" s="132">
        <f t="shared" si="0"/>
        <v>2</v>
      </c>
      <c r="I13" s="132">
        <f t="shared" si="0"/>
        <v>0</v>
      </c>
      <c r="J13" s="132">
        <f t="shared" si="0"/>
        <v>0</v>
      </c>
      <c r="K13" s="132">
        <f t="shared" si="0"/>
        <v>0</v>
      </c>
      <c r="L13" s="132">
        <f t="shared" si="0"/>
        <v>3</v>
      </c>
      <c r="M13" s="132">
        <f t="shared" si="0"/>
        <v>0</v>
      </c>
      <c r="N13" s="133">
        <f t="shared" si="0"/>
        <v>4</v>
      </c>
      <c r="O13" s="134">
        <f t="shared" si="0"/>
        <v>3</v>
      </c>
      <c r="P13" s="132">
        <f t="shared" si="0"/>
        <v>0</v>
      </c>
      <c r="Q13" s="131">
        <f t="shared" si="0"/>
        <v>0</v>
      </c>
      <c r="R13" s="112">
        <f t="shared" si="0"/>
        <v>0</v>
      </c>
      <c r="S13" s="112">
        <f t="shared" si="0"/>
        <v>0</v>
      </c>
      <c r="T13" s="112">
        <f t="shared" si="0"/>
        <v>0</v>
      </c>
      <c r="U13" s="112">
        <f t="shared" si="0"/>
        <v>1</v>
      </c>
      <c r="V13" s="116">
        <f t="shared" si="0"/>
        <v>0</v>
      </c>
    </row>
    <row r="14" spans="1:22" customFormat="1" ht="20.100000000000001" customHeight="1" thickTop="1" x14ac:dyDescent="0.25"/>
  </sheetData>
  <mergeCells count="1">
    <mergeCell ref="A1:V1"/>
  </mergeCells>
  <conditionalFormatting sqref="R11:V11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15748031496062992" header="0.11811023622047245" footer="0.11811023622047245"/>
  <pageSetup paperSize="9" scale="5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zoomScale="70" zoomScaleNormal="70" zoomScaleSheetLayoutView="70" workbookViewId="0">
      <pane xSplit="1" topLeftCell="B1" activePane="topRight" state="frozen"/>
      <selection pane="topRight" activeCell="D17" sqref="D17"/>
    </sheetView>
  </sheetViews>
  <sheetFormatPr defaultRowHeight="15" x14ac:dyDescent="0.25"/>
  <cols>
    <col min="1" max="1" width="9.140625" style="1"/>
    <col min="2" max="2" width="37.28515625" style="10" customWidth="1"/>
    <col min="3" max="4" width="16.7109375" style="11" customWidth="1"/>
    <col min="5" max="5" width="16.7109375" style="22" customWidth="1"/>
    <col min="6" max="14" width="9.7109375" style="10" customWidth="1"/>
    <col min="15" max="15" width="9.7109375" style="18" customWidth="1"/>
    <col min="16" max="26" width="9.7109375" style="10" customWidth="1"/>
    <col min="27" max="28" width="9.7109375" style="61" customWidth="1"/>
    <col min="29" max="30" width="9.140625" style="1"/>
    <col min="31" max="31" width="9.7109375" style="10" customWidth="1"/>
    <col min="32" max="58" width="9.7109375" style="61" customWidth="1"/>
    <col min="59" max="16384" width="9.140625" style="1"/>
  </cols>
  <sheetData>
    <row r="1" spans="1:60" ht="54" customHeight="1" x14ac:dyDescent="0.2">
      <c r="A1" s="91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0" s="2" customFormat="1" ht="309" customHeight="1" x14ac:dyDescent="0.2">
      <c r="A2" s="5" t="s">
        <v>1</v>
      </c>
      <c r="B2" s="12" t="s">
        <v>26</v>
      </c>
      <c r="C2" s="107" t="s">
        <v>0</v>
      </c>
      <c r="D2" s="119" t="s">
        <v>111</v>
      </c>
      <c r="E2" s="103" t="s">
        <v>110</v>
      </c>
      <c r="F2" s="7" t="s">
        <v>109</v>
      </c>
      <c r="G2" s="7" t="s">
        <v>108</v>
      </c>
      <c r="H2" s="7" t="s">
        <v>107</v>
      </c>
      <c r="I2" s="7" t="s">
        <v>106</v>
      </c>
      <c r="J2" s="89" t="s">
        <v>105</v>
      </c>
      <c r="K2" s="88" t="s">
        <v>104</v>
      </c>
      <c r="L2" s="7" t="s">
        <v>103</v>
      </c>
      <c r="M2" s="7" t="s">
        <v>102</v>
      </c>
      <c r="N2" s="7" t="s">
        <v>101</v>
      </c>
      <c r="O2" s="44" t="s">
        <v>100</v>
      </c>
      <c r="P2" s="7" t="s">
        <v>99</v>
      </c>
      <c r="Q2" s="7" t="s">
        <v>98</v>
      </c>
      <c r="R2" s="7" t="s">
        <v>97</v>
      </c>
      <c r="S2" s="7" t="s">
        <v>96</v>
      </c>
      <c r="T2" s="89" t="s">
        <v>95</v>
      </c>
      <c r="U2" s="88" t="s">
        <v>94</v>
      </c>
      <c r="V2" s="7" t="s">
        <v>93</v>
      </c>
      <c r="W2" s="7" t="s">
        <v>92</v>
      </c>
      <c r="X2" s="7" t="s">
        <v>91</v>
      </c>
      <c r="Y2" s="44" t="s">
        <v>90</v>
      </c>
      <c r="Z2" s="88" t="s">
        <v>89</v>
      </c>
      <c r="AA2" s="7" t="s">
        <v>88</v>
      </c>
      <c r="AB2" s="7" t="s">
        <v>87</v>
      </c>
      <c r="AC2" s="7" t="s">
        <v>86</v>
      </c>
      <c r="AD2" s="44" t="s">
        <v>85</v>
      </c>
      <c r="AE2" s="88" t="s">
        <v>84</v>
      </c>
      <c r="AF2" s="7" t="s">
        <v>83</v>
      </c>
      <c r="AG2" s="7" t="s">
        <v>82</v>
      </c>
      <c r="AH2" s="7" t="s">
        <v>81</v>
      </c>
      <c r="AI2" s="44" t="s">
        <v>80</v>
      </c>
      <c r="AJ2" s="88" t="s">
        <v>79</v>
      </c>
      <c r="AK2" s="7" t="s">
        <v>78</v>
      </c>
      <c r="AL2" s="7" t="s">
        <v>77</v>
      </c>
      <c r="AM2" s="7" t="s">
        <v>76</v>
      </c>
      <c r="AN2" s="44" t="s">
        <v>75</v>
      </c>
      <c r="AO2" s="88" t="s">
        <v>74</v>
      </c>
      <c r="AP2" s="7" t="s">
        <v>73</v>
      </c>
      <c r="AQ2" s="7" t="s">
        <v>72</v>
      </c>
      <c r="AR2" s="7" t="s">
        <v>71</v>
      </c>
      <c r="AS2" s="44" t="s">
        <v>70</v>
      </c>
      <c r="AT2" s="88" t="s">
        <v>69</v>
      </c>
      <c r="AU2" s="7" t="s">
        <v>68</v>
      </c>
      <c r="AV2" s="7" t="s">
        <v>67</v>
      </c>
      <c r="AW2" s="7" t="s">
        <v>66</v>
      </c>
      <c r="AX2" s="44" t="s">
        <v>65</v>
      </c>
      <c r="AY2" s="90" t="s">
        <v>64</v>
      </c>
      <c r="AZ2" s="7" t="s">
        <v>63</v>
      </c>
      <c r="BA2" s="7" t="s">
        <v>62</v>
      </c>
      <c r="BB2" s="7" t="s">
        <v>61</v>
      </c>
      <c r="BC2" s="89" t="s">
        <v>60</v>
      </c>
      <c r="BD2" s="88" t="s">
        <v>59</v>
      </c>
      <c r="BE2" s="7" t="s">
        <v>58</v>
      </c>
      <c r="BF2" s="7" t="s">
        <v>57</v>
      </c>
      <c r="BG2" s="7" t="s">
        <v>56</v>
      </c>
      <c r="BH2" s="44" t="s">
        <v>55</v>
      </c>
    </row>
    <row r="3" spans="1:60" s="32" customFormat="1" ht="16.5" customHeight="1" thickBot="1" x14ac:dyDescent="0.3">
      <c r="A3" s="29">
        <v>1</v>
      </c>
      <c r="B3" s="17">
        <v>3</v>
      </c>
      <c r="C3" s="102">
        <v>4</v>
      </c>
      <c r="D3" s="120">
        <v>5</v>
      </c>
      <c r="E3" s="104">
        <v>6</v>
      </c>
      <c r="F3" s="82">
        <v>7</v>
      </c>
      <c r="G3" s="81">
        <v>8</v>
      </c>
      <c r="H3" s="87">
        <v>9</v>
      </c>
      <c r="I3" s="83">
        <v>10</v>
      </c>
      <c r="J3" s="46">
        <v>11</v>
      </c>
      <c r="K3" s="6">
        <v>12</v>
      </c>
      <c r="L3" s="29">
        <v>13</v>
      </c>
      <c r="M3" s="30">
        <v>14</v>
      </c>
      <c r="N3" s="17">
        <v>15</v>
      </c>
      <c r="O3" s="31">
        <v>16</v>
      </c>
      <c r="P3" s="45">
        <v>17</v>
      </c>
      <c r="Q3" s="81">
        <v>18</v>
      </c>
      <c r="R3" s="82">
        <v>19</v>
      </c>
      <c r="S3" s="81">
        <v>20</v>
      </c>
      <c r="T3" s="86">
        <v>21</v>
      </c>
      <c r="U3" s="85">
        <v>22</v>
      </c>
      <c r="V3" s="29">
        <v>23</v>
      </c>
      <c r="W3" s="30">
        <v>24</v>
      </c>
      <c r="X3" s="29">
        <v>25</v>
      </c>
      <c r="Y3" s="34">
        <v>26</v>
      </c>
      <c r="Z3" s="84">
        <v>27</v>
      </c>
      <c r="AA3" s="83">
        <v>28</v>
      </c>
      <c r="AB3" s="82">
        <v>29</v>
      </c>
      <c r="AC3" s="81">
        <v>30</v>
      </c>
      <c r="AD3" s="46">
        <v>31</v>
      </c>
      <c r="AE3" s="6">
        <v>32</v>
      </c>
      <c r="AF3" s="17">
        <v>33</v>
      </c>
      <c r="AG3" s="31">
        <v>34</v>
      </c>
      <c r="AH3" s="29">
        <v>35</v>
      </c>
      <c r="AI3" s="34">
        <v>36</v>
      </c>
      <c r="AJ3" s="45">
        <v>37</v>
      </c>
      <c r="AK3" s="81">
        <v>38</v>
      </c>
      <c r="AL3" s="87">
        <v>39</v>
      </c>
      <c r="AM3" s="83">
        <v>40</v>
      </c>
      <c r="AN3" s="46">
        <v>41</v>
      </c>
      <c r="AO3" s="6">
        <v>42</v>
      </c>
      <c r="AP3" s="29">
        <v>43</v>
      </c>
      <c r="AQ3" s="30">
        <v>44</v>
      </c>
      <c r="AR3" s="17">
        <v>45</v>
      </c>
      <c r="AS3" s="31">
        <v>46</v>
      </c>
      <c r="AT3" s="45">
        <v>47</v>
      </c>
      <c r="AU3" s="81">
        <v>48</v>
      </c>
      <c r="AV3" s="82">
        <v>49</v>
      </c>
      <c r="AW3" s="81">
        <v>50</v>
      </c>
      <c r="AX3" s="86">
        <v>51</v>
      </c>
      <c r="AY3" s="85">
        <v>52</v>
      </c>
      <c r="AZ3" s="29">
        <v>53</v>
      </c>
      <c r="BA3" s="30">
        <v>54</v>
      </c>
      <c r="BB3" s="29">
        <v>55</v>
      </c>
      <c r="BC3" s="34">
        <v>56</v>
      </c>
      <c r="BD3" s="84">
        <v>57</v>
      </c>
      <c r="BE3" s="83">
        <v>58</v>
      </c>
      <c r="BF3" s="82">
        <v>59</v>
      </c>
      <c r="BG3" s="81">
        <v>60</v>
      </c>
      <c r="BH3" s="46">
        <v>61</v>
      </c>
    </row>
    <row r="4" spans="1:60" ht="27.95" customHeight="1" thickTop="1" x14ac:dyDescent="0.2">
      <c r="A4" s="14">
        <v>1</v>
      </c>
      <c r="B4" s="16" t="s">
        <v>18</v>
      </c>
      <c r="C4" s="108">
        <v>42</v>
      </c>
      <c r="D4" s="121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3.1428571428571428</v>
      </c>
      <c r="E4" s="105">
        <f>SUM(Таблица2242342103[[#This Row],[Результаты выступлений на соревнованиях
1 место]:[Результаты выступлений на соревнованиях
участие]])</f>
        <v>132</v>
      </c>
      <c r="F4" s="15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место]]+AE4+AJ4+AO4+AT4+AY4+BD4</f>
        <v>16</v>
      </c>
      <c r="G4" s="15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место]]+AF4+AK4+AP4+AU4+AZ4+BE4</f>
        <v>14</v>
      </c>
      <c r="H4" s="15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место]]+AG4+AL4+AQ4+AV4+BA4+BF4</f>
        <v>28</v>
      </c>
      <c r="I4" s="15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место]]+AH4+AM4+AR4+AW4+BB4+BG4</f>
        <v>20</v>
      </c>
      <c r="J4" s="77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участие]]+AI4+AN4+AS4+AX4+BC4+BH4</f>
        <v>54</v>
      </c>
      <c r="K4" s="76">
        <v>1</v>
      </c>
      <c r="L4" s="15">
        <v>1</v>
      </c>
      <c r="M4" s="15">
        <v>3</v>
      </c>
      <c r="N4" s="15"/>
      <c r="O4" s="80">
        <v>7</v>
      </c>
      <c r="P4" s="15"/>
      <c r="Q4" s="15"/>
      <c r="R4" s="15"/>
      <c r="S4" s="15"/>
      <c r="T4" s="77"/>
      <c r="U4" s="76"/>
      <c r="V4" s="15"/>
      <c r="W4" s="15"/>
      <c r="X4" s="15"/>
      <c r="Y4" s="79"/>
      <c r="Z4" s="76"/>
      <c r="AA4" s="15"/>
      <c r="AB4" s="15"/>
      <c r="AC4" s="24"/>
      <c r="AD4" s="75"/>
      <c r="AE4" s="76"/>
      <c r="AF4" s="15"/>
      <c r="AG4" s="15"/>
      <c r="AH4" s="15"/>
      <c r="AI4" s="79"/>
      <c r="AJ4" s="76"/>
      <c r="AK4" s="15"/>
      <c r="AL4" s="15"/>
      <c r="AM4" s="15"/>
      <c r="AN4" s="79"/>
      <c r="AO4" s="76">
        <v>5</v>
      </c>
      <c r="AP4" s="15">
        <v>5</v>
      </c>
      <c r="AQ4" s="15">
        <v>8</v>
      </c>
      <c r="AR4" s="15">
        <v>8</v>
      </c>
      <c r="AS4" s="79">
        <v>22</v>
      </c>
      <c r="AT4" s="76"/>
      <c r="AU4" s="15"/>
      <c r="AV4" s="15"/>
      <c r="AW4" s="15"/>
      <c r="AX4" s="79"/>
      <c r="AY4" s="78">
        <v>6</v>
      </c>
      <c r="AZ4" s="15">
        <v>4</v>
      </c>
      <c r="BA4" s="15">
        <v>9</v>
      </c>
      <c r="BB4" s="15">
        <v>6</v>
      </c>
      <c r="BC4" s="77">
        <v>18</v>
      </c>
      <c r="BD4" s="76">
        <v>4</v>
      </c>
      <c r="BE4" s="15">
        <v>4</v>
      </c>
      <c r="BF4" s="15">
        <v>8</v>
      </c>
      <c r="BG4" s="24">
        <v>6</v>
      </c>
      <c r="BH4" s="75">
        <v>7</v>
      </c>
    </row>
    <row r="5" spans="1:60" ht="27.95" customHeight="1" x14ac:dyDescent="0.2">
      <c r="A5" s="4">
        <v>2</v>
      </c>
      <c r="B5" s="36" t="s">
        <v>19</v>
      </c>
      <c r="C5" s="109">
        <v>398</v>
      </c>
      <c r="D5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1.4849246231155779</v>
      </c>
      <c r="E5" s="106">
        <f>SUM(Таблица2242342103[[#This Row],[Результаты выступлений на соревнованиях
1 место]:[Результаты выступлений на соревнованиях
участие]])</f>
        <v>591</v>
      </c>
      <c r="F5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место]]+AE5+AJ5+AO5+AT5+AY5+BD5</f>
        <v>94</v>
      </c>
      <c r="G5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место]]+AF5+AK5+AP5+AU5+AZ5+BE5</f>
        <v>85</v>
      </c>
      <c r="H5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место]]+AG5+AL5+AQ5+AV5+BA5+BF5</f>
        <v>85</v>
      </c>
      <c r="I5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место]]+AH5+AM5+AR5+AW5+BB5+BG5</f>
        <v>71</v>
      </c>
      <c r="J5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участие]]+AI5+AN5+AS5+AX5+BC5+BH5</f>
        <v>256</v>
      </c>
      <c r="K5" s="70"/>
      <c r="L5" s="8"/>
      <c r="M5" s="8"/>
      <c r="N5" s="8"/>
      <c r="O5" s="74"/>
      <c r="P5" s="8"/>
      <c r="Q5" s="8"/>
      <c r="R5" s="8"/>
      <c r="S5" s="8"/>
      <c r="T5" s="71"/>
      <c r="U5" s="70"/>
      <c r="V5" s="8"/>
      <c r="W5" s="8"/>
      <c r="X5" s="8"/>
      <c r="Y5" s="73"/>
      <c r="Z5" s="70">
        <v>12</v>
      </c>
      <c r="AA5" s="8">
        <v>13</v>
      </c>
      <c r="AB5" s="8">
        <v>15</v>
      </c>
      <c r="AC5" s="25">
        <v>3</v>
      </c>
      <c r="AD5" s="69">
        <v>48</v>
      </c>
      <c r="AE5" s="70"/>
      <c r="AF5" s="8"/>
      <c r="AG5" s="8"/>
      <c r="AH5" s="8"/>
      <c r="AI5" s="73"/>
      <c r="AJ5" s="70"/>
      <c r="AK5" s="8"/>
      <c r="AL5" s="8"/>
      <c r="AM5" s="8"/>
      <c r="AN5" s="73"/>
      <c r="AO5" s="70">
        <v>61</v>
      </c>
      <c r="AP5" s="8">
        <v>52</v>
      </c>
      <c r="AQ5" s="8">
        <v>49</v>
      </c>
      <c r="AR5" s="8">
        <v>48</v>
      </c>
      <c r="AS5" s="73">
        <v>67</v>
      </c>
      <c r="AT5" s="70"/>
      <c r="AU5" s="8"/>
      <c r="AV5" s="8"/>
      <c r="AW5" s="8"/>
      <c r="AX5" s="73"/>
      <c r="AY5" s="72">
        <v>21</v>
      </c>
      <c r="AZ5" s="8">
        <v>20</v>
      </c>
      <c r="BA5" s="8">
        <v>21</v>
      </c>
      <c r="BB5" s="8">
        <v>20</v>
      </c>
      <c r="BC5" s="71">
        <v>141</v>
      </c>
      <c r="BD5" s="70"/>
      <c r="BE5" s="8"/>
      <c r="BF5" s="8"/>
      <c r="BG5" s="25"/>
      <c r="BH5" s="69"/>
    </row>
    <row r="6" spans="1:60" ht="27.95" customHeight="1" x14ac:dyDescent="0.2">
      <c r="A6" s="4">
        <v>3</v>
      </c>
      <c r="B6" s="36" t="s">
        <v>20</v>
      </c>
      <c r="C6" s="109">
        <v>200</v>
      </c>
      <c r="D6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2.1150000000000002</v>
      </c>
      <c r="E6" s="106">
        <f>SUM(Таблица2242342103[[#This Row],[Результаты выступлений на соревнованиях
1 место]:[Результаты выступлений на соревнованиях
участие]])</f>
        <v>423</v>
      </c>
      <c r="F6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место]]+AE6+AJ6+AO6+AT6+AY6+BD6</f>
        <v>62</v>
      </c>
      <c r="G6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место]]+AF6+AK6+AP6+AU6+AZ6+BE6</f>
        <v>63</v>
      </c>
      <c r="H6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место]]+AG6+AL6+AQ6+AV6+BA6+BF6</f>
        <v>64</v>
      </c>
      <c r="I6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место]]+AH6+AM6+AR6+AW6+BB6+BG6</f>
        <v>65</v>
      </c>
      <c r="J6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участие]]+AI6+AN6+AS6+AX6+BC6+BH6</f>
        <v>169</v>
      </c>
      <c r="K6" s="70"/>
      <c r="L6" s="8"/>
      <c r="M6" s="8"/>
      <c r="N6" s="8"/>
      <c r="O6" s="74"/>
      <c r="P6" s="8"/>
      <c r="Q6" s="8"/>
      <c r="R6" s="8"/>
      <c r="S6" s="8"/>
      <c r="T6" s="71"/>
      <c r="U6" s="70"/>
      <c r="V6" s="8"/>
      <c r="W6" s="8"/>
      <c r="X6" s="8"/>
      <c r="Y6" s="73"/>
      <c r="Z6" s="70">
        <v>4</v>
      </c>
      <c r="AA6" s="8">
        <v>7</v>
      </c>
      <c r="AB6" s="8">
        <v>9</v>
      </c>
      <c r="AC6" s="25">
        <v>7</v>
      </c>
      <c r="AD6" s="69">
        <v>41</v>
      </c>
      <c r="AE6" s="70"/>
      <c r="AF6" s="8"/>
      <c r="AG6" s="8"/>
      <c r="AH6" s="8"/>
      <c r="AI6" s="73"/>
      <c r="AJ6" s="70"/>
      <c r="AK6" s="8"/>
      <c r="AL6" s="8"/>
      <c r="AM6" s="8"/>
      <c r="AN6" s="73"/>
      <c r="AO6" s="70">
        <v>26</v>
      </c>
      <c r="AP6" s="8">
        <v>26</v>
      </c>
      <c r="AQ6" s="8">
        <v>26</v>
      </c>
      <c r="AR6" s="8">
        <v>26</v>
      </c>
      <c r="AS6" s="73">
        <v>30</v>
      </c>
      <c r="AT6" s="70"/>
      <c r="AU6" s="8"/>
      <c r="AV6" s="8"/>
      <c r="AW6" s="8"/>
      <c r="AX6" s="73"/>
      <c r="AY6" s="72">
        <v>32</v>
      </c>
      <c r="AZ6" s="8">
        <v>30</v>
      </c>
      <c r="BA6" s="8">
        <v>29</v>
      </c>
      <c r="BB6" s="8">
        <v>32</v>
      </c>
      <c r="BC6" s="71">
        <v>98</v>
      </c>
      <c r="BD6" s="70"/>
      <c r="BE6" s="8"/>
      <c r="BF6" s="8"/>
      <c r="BG6" s="25"/>
      <c r="BH6" s="69"/>
    </row>
    <row r="7" spans="1:60" ht="27.95" customHeight="1" x14ac:dyDescent="0.2">
      <c r="A7" s="4">
        <v>4</v>
      </c>
      <c r="B7" s="37" t="s">
        <v>21</v>
      </c>
      <c r="C7" s="109">
        <v>485</v>
      </c>
      <c r="D7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0.82886597938144335</v>
      </c>
      <c r="E7" s="106">
        <f>SUM(Таблица2242342103[[#This Row],[Результаты выступлений на соревнованиях
1 место]:[Результаты выступлений на соревнованиях
участие]])</f>
        <v>402</v>
      </c>
      <c r="F7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место]]+AE7+AJ7+AO7+AT7+AY7+BD7</f>
        <v>118</v>
      </c>
      <c r="G7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место]]+AF7+AK7+AP7+AU7+AZ7+BE7</f>
        <v>83</v>
      </c>
      <c r="H7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место]]+AG7+AL7+AQ7+AV7+BA7+BF7</f>
        <v>61</v>
      </c>
      <c r="I7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место]]+AH7+AM7+AR7+AW7+BB7+BG7</f>
        <v>79</v>
      </c>
      <c r="J7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участие]]+AI7+AN7+AS7+AX7+BC7+BH7</f>
        <v>61</v>
      </c>
      <c r="K7" s="70"/>
      <c r="L7" s="8"/>
      <c r="M7" s="8"/>
      <c r="N7" s="8"/>
      <c r="O7" s="74"/>
      <c r="P7" s="8"/>
      <c r="Q7" s="8"/>
      <c r="R7" s="8"/>
      <c r="S7" s="8"/>
      <c r="T7" s="71"/>
      <c r="U7" s="70"/>
      <c r="V7" s="8"/>
      <c r="W7" s="8"/>
      <c r="X7" s="8"/>
      <c r="Y7" s="73"/>
      <c r="Z7" s="70">
        <v>9</v>
      </c>
      <c r="AA7" s="8">
        <v>11</v>
      </c>
      <c r="AB7" s="8">
        <v>2</v>
      </c>
      <c r="AC7" s="25">
        <v>6</v>
      </c>
      <c r="AD7" s="69">
        <v>10</v>
      </c>
      <c r="AE7" s="70"/>
      <c r="AF7" s="8"/>
      <c r="AG7" s="8"/>
      <c r="AH7" s="8"/>
      <c r="AI7" s="73"/>
      <c r="AJ7" s="70">
        <v>18</v>
      </c>
      <c r="AK7" s="8">
        <v>10</v>
      </c>
      <c r="AL7" s="8">
        <v>10</v>
      </c>
      <c r="AM7" s="8">
        <v>10</v>
      </c>
      <c r="AN7" s="73">
        <v>5</v>
      </c>
      <c r="AO7" s="70">
        <v>52</v>
      </c>
      <c r="AP7" s="8">
        <v>27</v>
      </c>
      <c r="AQ7" s="8">
        <v>26</v>
      </c>
      <c r="AR7" s="8">
        <v>29</v>
      </c>
      <c r="AS7" s="73">
        <v>20</v>
      </c>
      <c r="AT7" s="70"/>
      <c r="AU7" s="8"/>
      <c r="AV7" s="8"/>
      <c r="AW7" s="8"/>
      <c r="AX7" s="73"/>
      <c r="AY7" s="72">
        <v>39</v>
      </c>
      <c r="AZ7" s="8">
        <v>35</v>
      </c>
      <c r="BA7" s="8">
        <v>23</v>
      </c>
      <c r="BB7" s="8">
        <v>34</v>
      </c>
      <c r="BC7" s="71">
        <v>26</v>
      </c>
      <c r="BD7" s="70"/>
      <c r="BE7" s="8"/>
      <c r="BF7" s="8"/>
      <c r="BG7" s="25"/>
      <c r="BH7" s="69"/>
    </row>
    <row r="8" spans="1:60" ht="27.95" customHeight="1" x14ac:dyDescent="0.2">
      <c r="A8" s="4">
        <v>5</v>
      </c>
      <c r="B8" s="36" t="s">
        <v>22</v>
      </c>
      <c r="C8" s="109">
        <v>605</v>
      </c>
      <c r="D8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1.3322314049586776</v>
      </c>
      <c r="E8" s="106">
        <f>SUM(Таблица2242342103[[#This Row],[Результаты выступлений на соревнованиях
1 место]:[Результаты выступлений на соревнованиях
участие]])</f>
        <v>806</v>
      </c>
      <c r="F8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место]]+AE8+AJ8+AO8+AT8+AY8+BD8</f>
        <v>44</v>
      </c>
      <c r="G8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место]]+AF8+AK8+AP8+AU8+AZ8+BE8</f>
        <v>46</v>
      </c>
      <c r="H8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место]]+AG8+AL8+AQ8+AV8+BA8+BF8</f>
        <v>41</v>
      </c>
      <c r="I8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место]]+AH8+AM8+AR8+AW8+BB8+BG8</f>
        <v>46</v>
      </c>
      <c r="J8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участие]]+AI8+AN8+AS8+AX8+BC8+BH8</f>
        <v>629</v>
      </c>
      <c r="K8" s="70"/>
      <c r="L8" s="8"/>
      <c r="M8" s="8"/>
      <c r="N8" s="8"/>
      <c r="O8" s="74"/>
      <c r="P8" s="8"/>
      <c r="Q8" s="8"/>
      <c r="R8" s="8"/>
      <c r="S8" s="8"/>
      <c r="T8" s="71"/>
      <c r="U8" s="70"/>
      <c r="V8" s="8"/>
      <c r="W8" s="8"/>
      <c r="X8" s="8"/>
      <c r="Y8" s="73"/>
      <c r="Z8" s="70"/>
      <c r="AA8" s="8"/>
      <c r="AB8" s="8"/>
      <c r="AC8" s="25"/>
      <c r="AD8" s="69"/>
      <c r="AE8" s="70"/>
      <c r="AF8" s="8"/>
      <c r="AG8" s="8"/>
      <c r="AH8" s="8"/>
      <c r="AI8" s="73">
        <v>30</v>
      </c>
      <c r="AJ8" s="70">
        <v>5</v>
      </c>
      <c r="AK8" s="8">
        <v>2</v>
      </c>
      <c r="AL8" s="8">
        <v>6</v>
      </c>
      <c r="AM8" s="8">
        <v>6</v>
      </c>
      <c r="AN8" s="73">
        <v>5</v>
      </c>
      <c r="AO8" s="70">
        <v>12</v>
      </c>
      <c r="AP8" s="8">
        <v>13</v>
      </c>
      <c r="AQ8" s="8">
        <v>11</v>
      </c>
      <c r="AR8" s="8">
        <v>10</v>
      </c>
      <c r="AS8" s="73">
        <v>249</v>
      </c>
      <c r="AT8" s="70"/>
      <c r="AU8" s="8"/>
      <c r="AV8" s="8"/>
      <c r="AW8" s="8"/>
      <c r="AX8" s="73"/>
      <c r="AY8" s="72">
        <v>23</v>
      </c>
      <c r="AZ8" s="8">
        <v>23</v>
      </c>
      <c r="BA8" s="8">
        <v>20</v>
      </c>
      <c r="BB8" s="8">
        <v>24</v>
      </c>
      <c r="BC8" s="71">
        <v>197</v>
      </c>
      <c r="BD8" s="70">
        <v>4</v>
      </c>
      <c r="BE8" s="8">
        <v>8</v>
      </c>
      <c r="BF8" s="8">
        <v>4</v>
      </c>
      <c r="BG8" s="25">
        <v>6</v>
      </c>
      <c r="BH8" s="69">
        <v>148</v>
      </c>
    </row>
    <row r="9" spans="1:60" ht="27.95" customHeight="1" x14ac:dyDescent="0.2">
      <c r="A9" s="4">
        <v>6</v>
      </c>
      <c r="B9" s="38" t="s">
        <v>23</v>
      </c>
      <c r="C9" s="109">
        <v>443</v>
      </c>
      <c r="D9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0.83521444695259595</v>
      </c>
      <c r="E9" s="106">
        <f>SUM(Таблица2242342103[[#This Row],[Результаты выступлений на соревнованиях
1 место]:[Результаты выступлений на соревнованиях
участие]])</f>
        <v>370</v>
      </c>
      <c r="F9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место]]+AE9+AJ9+AO9+AT9+AY9+BD9</f>
        <v>36</v>
      </c>
      <c r="G9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место]]+AF9+AK9+AP9+AU9+AZ9+BE9</f>
        <v>40</v>
      </c>
      <c r="H9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место]]+AG9+AL9+AQ9+AV9+BA9+BF9</f>
        <v>39</v>
      </c>
      <c r="I9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место]]+AH9+AM9+AR9+AW9+BB9+BG9</f>
        <v>36</v>
      </c>
      <c r="J9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участие]]+AI9+AN9+AS9+AX9+BC9+BH9</f>
        <v>219</v>
      </c>
      <c r="K9" s="70"/>
      <c r="L9" s="8"/>
      <c r="M9" s="8"/>
      <c r="N9" s="8"/>
      <c r="O9" s="74"/>
      <c r="P9" s="8"/>
      <c r="Q9" s="8"/>
      <c r="R9" s="8"/>
      <c r="S9" s="8"/>
      <c r="T9" s="71"/>
      <c r="U9" s="70"/>
      <c r="V9" s="8"/>
      <c r="W9" s="8"/>
      <c r="X9" s="8"/>
      <c r="Y9" s="73"/>
      <c r="Z9" s="70"/>
      <c r="AA9" s="8">
        <v>3</v>
      </c>
      <c r="AB9" s="8">
        <v>3</v>
      </c>
      <c r="AC9" s="25"/>
      <c r="AD9" s="69">
        <v>39</v>
      </c>
      <c r="AE9" s="70"/>
      <c r="AF9" s="8"/>
      <c r="AG9" s="8"/>
      <c r="AH9" s="8"/>
      <c r="AI9" s="73"/>
      <c r="AJ9" s="70"/>
      <c r="AK9" s="8"/>
      <c r="AL9" s="8"/>
      <c r="AM9" s="8"/>
      <c r="AN9" s="73"/>
      <c r="AO9" s="70">
        <v>20</v>
      </c>
      <c r="AP9" s="8">
        <v>21</v>
      </c>
      <c r="AQ9" s="8">
        <v>20</v>
      </c>
      <c r="AR9" s="8">
        <v>20</v>
      </c>
      <c r="AS9" s="73">
        <v>84</v>
      </c>
      <c r="AT9" s="70"/>
      <c r="AU9" s="8"/>
      <c r="AV9" s="8"/>
      <c r="AW9" s="8"/>
      <c r="AX9" s="73"/>
      <c r="AY9" s="72">
        <v>16</v>
      </c>
      <c r="AZ9" s="8">
        <v>16</v>
      </c>
      <c r="BA9" s="8">
        <v>16</v>
      </c>
      <c r="BB9" s="8">
        <v>16</v>
      </c>
      <c r="BC9" s="71">
        <v>96</v>
      </c>
      <c r="BD9" s="70"/>
      <c r="BE9" s="8"/>
      <c r="BF9" s="8"/>
      <c r="BG9" s="25"/>
      <c r="BH9" s="69"/>
    </row>
    <row r="10" spans="1:60" ht="27.95" customHeight="1" x14ac:dyDescent="0.2">
      <c r="A10" s="4">
        <v>7</v>
      </c>
      <c r="B10" s="3" t="s">
        <v>24</v>
      </c>
      <c r="C10" s="109">
        <v>173</v>
      </c>
      <c r="D10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3.1734104046242773</v>
      </c>
      <c r="E10" s="106">
        <f>SUM(Таблица2242342103[[#This Row],[Результаты выступлений на соревнованиях
1 место]:[Результаты выступлений на соревнованиях
участие]])</f>
        <v>549</v>
      </c>
      <c r="F10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место]]+AE10+AJ10+AO10+AT10+AY10+BD10</f>
        <v>108</v>
      </c>
      <c r="G10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место]]+AF10+AK10+AP10+AU10+AZ10+BE10</f>
        <v>98</v>
      </c>
      <c r="H10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место]]+AG10+AL10+AQ10+AV10+BA10+BF10</f>
        <v>107</v>
      </c>
      <c r="I10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место]]+AH10+AM10+AR10+AW10+BB10+BG10</f>
        <v>89</v>
      </c>
      <c r="J10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участие]]+AI10+AN10+AS10+AX10+BC10+BH10</f>
        <v>147</v>
      </c>
      <c r="K10" s="70"/>
      <c r="L10" s="8"/>
      <c r="M10" s="8"/>
      <c r="N10" s="8"/>
      <c r="O10" s="74"/>
      <c r="P10" s="8"/>
      <c r="Q10" s="8"/>
      <c r="R10" s="8"/>
      <c r="S10" s="8"/>
      <c r="T10" s="71"/>
      <c r="U10" s="70"/>
      <c r="V10" s="8"/>
      <c r="W10" s="8"/>
      <c r="X10" s="8"/>
      <c r="Y10" s="73"/>
      <c r="Z10" s="70">
        <v>15</v>
      </c>
      <c r="AA10" s="8">
        <v>12</v>
      </c>
      <c r="AB10" s="8">
        <v>14</v>
      </c>
      <c r="AC10" s="25">
        <v>11</v>
      </c>
      <c r="AD10" s="69">
        <v>30</v>
      </c>
      <c r="AE10" s="70"/>
      <c r="AF10" s="8"/>
      <c r="AG10" s="8"/>
      <c r="AH10" s="8"/>
      <c r="AI10" s="73"/>
      <c r="AJ10" s="70">
        <v>3</v>
      </c>
      <c r="AK10" s="8">
        <v>2</v>
      </c>
      <c r="AL10" s="8">
        <v>3</v>
      </c>
      <c r="AM10" s="8">
        <v>3</v>
      </c>
      <c r="AN10" s="73">
        <v>8</v>
      </c>
      <c r="AO10" s="70">
        <v>75</v>
      </c>
      <c r="AP10" s="8">
        <v>69</v>
      </c>
      <c r="AQ10" s="8">
        <v>75</v>
      </c>
      <c r="AR10" s="8">
        <v>60</v>
      </c>
      <c r="AS10" s="73">
        <v>79</v>
      </c>
      <c r="AT10" s="70"/>
      <c r="AU10" s="8"/>
      <c r="AV10" s="8"/>
      <c r="AW10" s="8"/>
      <c r="AX10" s="73"/>
      <c r="AY10" s="72">
        <v>15</v>
      </c>
      <c r="AZ10" s="8">
        <v>15</v>
      </c>
      <c r="BA10" s="8">
        <v>15</v>
      </c>
      <c r="BB10" s="8">
        <v>15</v>
      </c>
      <c r="BC10" s="71">
        <v>30</v>
      </c>
      <c r="BD10" s="70"/>
      <c r="BE10" s="8"/>
      <c r="BF10" s="8"/>
      <c r="BG10" s="25"/>
      <c r="BH10" s="69"/>
    </row>
    <row r="11" spans="1:60" ht="27.95" customHeight="1" thickBot="1" x14ac:dyDescent="0.25">
      <c r="A11" s="4">
        <v>8</v>
      </c>
      <c r="B11" s="3" t="s">
        <v>25</v>
      </c>
      <c r="C11" s="109">
        <v>185</v>
      </c>
      <c r="D11" s="122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0.49189189189189192</v>
      </c>
      <c r="E11" s="106">
        <f>SUM(Таблица2242342103[[#This Row],[Результаты выступлений на соревнованиях
1 место]:[Результаты выступлений на соревнованиях
участие]])</f>
        <v>91</v>
      </c>
      <c r="F11" s="8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место]]+AE11+AJ11+AO11+AT11+AY11+BD11</f>
        <v>8</v>
      </c>
      <c r="G11" s="8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место]]+AF11+AK11+AP11+AU11+AZ11+BE11</f>
        <v>10</v>
      </c>
      <c r="H11" s="8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место]]+AG11+AL11+AQ11+AV11+BA11+BF11</f>
        <v>7</v>
      </c>
      <c r="I11" s="8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место]]+AH11+AM11+AR11+AW11+BB11+BG11</f>
        <v>6</v>
      </c>
      <c r="J11" s="71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участие]]+AI11+AN11+AS11+AX11+BC11+BH11</f>
        <v>60</v>
      </c>
      <c r="K11" s="70"/>
      <c r="L11" s="8"/>
      <c r="M11" s="8"/>
      <c r="N11" s="8"/>
      <c r="O11" s="74"/>
      <c r="P11" s="8"/>
      <c r="Q11" s="8"/>
      <c r="R11" s="8"/>
      <c r="S11" s="8"/>
      <c r="T11" s="71"/>
      <c r="U11" s="70"/>
      <c r="V11" s="8"/>
      <c r="W11" s="8"/>
      <c r="X11" s="8"/>
      <c r="Y11" s="73"/>
      <c r="Z11" s="70">
        <v>2</v>
      </c>
      <c r="AA11" s="8">
        <v>2</v>
      </c>
      <c r="AB11" s="8"/>
      <c r="AC11" s="25">
        <v>1</v>
      </c>
      <c r="AD11" s="69">
        <v>10</v>
      </c>
      <c r="AE11" s="70"/>
      <c r="AF11" s="8"/>
      <c r="AG11" s="8"/>
      <c r="AH11" s="8"/>
      <c r="AI11" s="73"/>
      <c r="AJ11" s="70"/>
      <c r="AK11" s="8"/>
      <c r="AL11" s="8"/>
      <c r="AM11" s="8"/>
      <c r="AN11" s="73"/>
      <c r="AO11" s="70">
        <v>4</v>
      </c>
      <c r="AP11" s="8">
        <v>3</v>
      </c>
      <c r="AQ11" s="8">
        <v>3</v>
      </c>
      <c r="AR11" s="8">
        <v>3</v>
      </c>
      <c r="AS11" s="73">
        <v>21</v>
      </c>
      <c r="AT11" s="70"/>
      <c r="AU11" s="8"/>
      <c r="AV11" s="8"/>
      <c r="AW11" s="8"/>
      <c r="AX11" s="73"/>
      <c r="AY11" s="72">
        <v>2</v>
      </c>
      <c r="AZ11" s="8">
        <v>5</v>
      </c>
      <c r="BA11" s="8">
        <v>4</v>
      </c>
      <c r="BB11" s="8">
        <v>2</v>
      </c>
      <c r="BC11" s="71">
        <v>29</v>
      </c>
      <c r="BD11" s="70"/>
      <c r="BE11" s="8"/>
      <c r="BF11" s="8"/>
      <c r="BG11" s="25"/>
      <c r="BH11" s="69"/>
    </row>
    <row r="12" spans="1:60" ht="27.95" hidden="1" customHeight="1" thickBot="1" x14ac:dyDescent="0.25">
      <c r="A12" s="68"/>
      <c r="B12" s="12"/>
      <c r="C12" s="13"/>
      <c r="D12" s="28" t="e">
        <f>Таблица2242342103[[#This Row],[Результаты выступлений на соревнованиях
ВСЕГО участников]]/Таблица2242342103[[#This Row],[ВСЕГО
занимающихся
по состоянию на 31 декабря отчетного года]]</f>
        <v>#DIV/0!</v>
      </c>
      <c r="E12" s="21">
        <f>SUM(Таблица2242342103[[#This Row],[Результаты выступлений на соревнованиях
1 место]:[Результаты выступлений на соревнованиях
участие]])</f>
        <v>0</v>
      </c>
      <c r="F12" s="9">
        <f>Таблица2242342103[[#This Row],[Чемпионат Уральского федерального округа (УФО)
1 место]]+Таблица2242342103[[#This Row],[Отборочный этап Спартакиады учащихся России
1 место]]+Таблица2242342103[[#This Row],[Отборочный этап Спартакиады молодежи России
1 место]]+Таблица2242342103[[#This Row],[Первенство Уральского федерального округа (УФО)
1 место]]+AE12+AJ12+AO12+AT12+AY12+BD12</f>
        <v>0</v>
      </c>
      <c r="G12" s="9">
        <f>Таблица2242342103[[#This Row],[Чемпионат Уральского федерального округа (УФО)
2 место]]+Таблица2242342103[[#This Row],[Отборочный этап Спартакиады учащихся России
2 место]]+Таблица2242342103[[#This Row],[Отборочный этап Спартакиады молодежи России
2 место]]+Таблица2242342103[[#This Row],[Первенство Уральского федерального округа (УФО)
2 место]]+AF12+AK12+AP12+AU12+AZ12+BE12</f>
        <v>0</v>
      </c>
      <c r="H12" s="9">
        <f>Таблица2242342103[[#This Row],[Чемпионат Уральского федерального округа (УФО)
3 место]]+Таблица2242342103[[#This Row],[Отборочный этап Спартакиады учащихся России
3 место]]+Таблица2242342103[[#This Row],[Отборочный этап Спартакиады молодежи России
3 место]]+Таблица2242342103[[#This Row],[Первенство Уральского федерального округа (УФО)
3 место]]+AG12+AL12+AQ12+AV12+BA12+BF12</f>
        <v>0</v>
      </c>
      <c r="I12" s="9">
        <f>Таблица2242342103[[#This Row],[Чемпионат Уральского федерального округа (УФО)
4-6 место]]+Таблица2242342103[[#This Row],[Отборочный этап Спартакиады учащихся России
4-6 место]]+Таблица2242342103[[#This Row],[Отборочный этап Спартакиады молодежи России
4-6 место]]+Таблица2242342103[[#This Row],[Первенство Уральского федерального округа (УФО)
4-6 место]]+AH12+AM12+AR12+AW12+BB12+BG12</f>
        <v>0</v>
      </c>
      <c r="J12" s="64">
        <f>Таблица2242342103[[#This Row],[Чемпионат Уральского федерального округа (УФО)
участие]]+Таблица2242342103[[#This Row],[Отборочный этап Спартакиады учащихся России
участие]]+Таблица2242342103[[#This Row],[Отборочный этап Спартакиады молодежи России
участие]]+Таблица2242342103[[#This Row],[Первенство Уральского федерального округа (УФО)
участие]]+AI12+AN12+AS12+AX12+BC12+BH12</f>
        <v>0</v>
      </c>
      <c r="K12" s="63"/>
      <c r="L12" s="9"/>
      <c r="M12" s="9"/>
      <c r="N12" s="9"/>
      <c r="O12" s="67"/>
      <c r="P12" s="9"/>
      <c r="Q12" s="9"/>
      <c r="R12" s="9"/>
      <c r="S12" s="9"/>
      <c r="T12" s="64"/>
      <c r="U12" s="63"/>
      <c r="V12" s="9"/>
      <c r="W12" s="9"/>
      <c r="X12" s="9"/>
      <c r="Y12" s="66"/>
      <c r="Z12" s="63"/>
      <c r="AA12" s="9"/>
      <c r="AB12" s="9"/>
      <c r="AC12" s="26"/>
      <c r="AD12" s="62"/>
      <c r="AE12" s="63"/>
      <c r="AF12" s="9"/>
      <c r="AG12" s="9"/>
      <c r="AH12" s="9"/>
      <c r="AI12" s="66"/>
      <c r="AJ12" s="63"/>
      <c r="AK12" s="9"/>
      <c r="AL12" s="9"/>
      <c r="AM12" s="9"/>
      <c r="AN12" s="66"/>
      <c r="AO12" s="63"/>
      <c r="AP12" s="9"/>
      <c r="AQ12" s="9"/>
      <c r="AR12" s="9"/>
      <c r="AS12" s="66"/>
      <c r="AT12" s="63"/>
      <c r="AU12" s="9"/>
      <c r="AV12" s="9"/>
      <c r="AW12" s="9"/>
      <c r="AX12" s="66"/>
      <c r="AY12" s="65"/>
      <c r="AZ12" s="9"/>
      <c r="BA12" s="9"/>
      <c r="BB12" s="9"/>
      <c r="BC12" s="64"/>
      <c r="BD12" s="63"/>
      <c r="BE12" s="9"/>
      <c r="BF12" s="9"/>
      <c r="BG12" s="26"/>
      <c r="BH12" s="62"/>
    </row>
    <row r="13" spans="1:60" s="118" customFormat="1" ht="30" customHeight="1" thickTop="1" thickBot="1" x14ac:dyDescent="0.25">
      <c r="A13" s="110"/>
      <c r="B13" s="111"/>
      <c r="C13" s="112">
        <f>SUBTOTAL(9,C4:C12)</f>
        <v>2531</v>
      </c>
      <c r="D13" s="129"/>
      <c r="E13" s="114">
        <f t="shared" ref="E13:AJ13" si="0">SUBTOTAL(9,E4:E12)</f>
        <v>3364</v>
      </c>
      <c r="F13" s="112">
        <f t="shared" si="0"/>
        <v>486</v>
      </c>
      <c r="G13" s="112">
        <f t="shared" si="0"/>
        <v>439</v>
      </c>
      <c r="H13" s="112">
        <f t="shared" si="0"/>
        <v>432</v>
      </c>
      <c r="I13" s="112">
        <f t="shared" si="0"/>
        <v>412</v>
      </c>
      <c r="J13" s="112">
        <f t="shared" si="0"/>
        <v>1595</v>
      </c>
      <c r="K13" s="115">
        <f t="shared" si="0"/>
        <v>1</v>
      </c>
      <c r="L13" s="112">
        <f t="shared" si="0"/>
        <v>1</v>
      </c>
      <c r="M13" s="112">
        <f t="shared" si="0"/>
        <v>3</v>
      </c>
      <c r="N13" s="112">
        <f t="shared" si="0"/>
        <v>0</v>
      </c>
      <c r="O13" s="116">
        <f t="shared" si="0"/>
        <v>7</v>
      </c>
      <c r="P13" s="117">
        <f t="shared" si="0"/>
        <v>0</v>
      </c>
      <c r="Q13" s="112">
        <f t="shared" si="0"/>
        <v>0</v>
      </c>
      <c r="R13" s="112">
        <f t="shared" si="0"/>
        <v>0</v>
      </c>
      <c r="S13" s="112">
        <f t="shared" si="0"/>
        <v>0</v>
      </c>
      <c r="T13" s="112">
        <f t="shared" si="0"/>
        <v>0</v>
      </c>
      <c r="U13" s="115">
        <f t="shared" si="0"/>
        <v>0</v>
      </c>
      <c r="V13" s="112">
        <f t="shared" si="0"/>
        <v>0</v>
      </c>
      <c r="W13" s="112">
        <f t="shared" si="0"/>
        <v>0</v>
      </c>
      <c r="X13" s="112">
        <f t="shared" si="0"/>
        <v>0</v>
      </c>
      <c r="Y13" s="116">
        <f t="shared" si="0"/>
        <v>0</v>
      </c>
      <c r="Z13" s="117">
        <f t="shared" si="0"/>
        <v>42</v>
      </c>
      <c r="AA13" s="112">
        <f t="shared" si="0"/>
        <v>48</v>
      </c>
      <c r="AB13" s="112">
        <f t="shared" si="0"/>
        <v>43</v>
      </c>
      <c r="AC13" s="112">
        <f t="shared" si="0"/>
        <v>28</v>
      </c>
      <c r="AD13" s="112">
        <f t="shared" si="0"/>
        <v>178</v>
      </c>
      <c r="AE13" s="115">
        <f t="shared" si="0"/>
        <v>0</v>
      </c>
      <c r="AF13" s="112">
        <f t="shared" si="0"/>
        <v>0</v>
      </c>
      <c r="AG13" s="112">
        <f t="shared" si="0"/>
        <v>0</v>
      </c>
      <c r="AH13" s="112">
        <f t="shared" si="0"/>
        <v>0</v>
      </c>
      <c r="AI13" s="116">
        <f t="shared" si="0"/>
        <v>30</v>
      </c>
      <c r="AJ13" s="117">
        <f t="shared" si="0"/>
        <v>26</v>
      </c>
      <c r="AK13" s="112">
        <f t="shared" ref="AK13:BP13" si="1">SUBTOTAL(9,AK4:AK12)</f>
        <v>14</v>
      </c>
      <c r="AL13" s="112">
        <f t="shared" si="1"/>
        <v>19</v>
      </c>
      <c r="AM13" s="112">
        <f t="shared" si="1"/>
        <v>19</v>
      </c>
      <c r="AN13" s="112">
        <f t="shared" si="1"/>
        <v>18</v>
      </c>
      <c r="AO13" s="115">
        <f t="shared" si="1"/>
        <v>255</v>
      </c>
      <c r="AP13" s="112">
        <f t="shared" si="1"/>
        <v>216</v>
      </c>
      <c r="AQ13" s="112">
        <f t="shared" si="1"/>
        <v>218</v>
      </c>
      <c r="AR13" s="112">
        <f t="shared" si="1"/>
        <v>204</v>
      </c>
      <c r="AS13" s="116">
        <f t="shared" si="1"/>
        <v>572</v>
      </c>
      <c r="AT13" s="117">
        <f t="shared" si="1"/>
        <v>0</v>
      </c>
      <c r="AU13" s="112">
        <f t="shared" si="1"/>
        <v>0</v>
      </c>
      <c r="AV13" s="112">
        <f t="shared" si="1"/>
        <v>0</v>
      </c>
      <c r="AW13" s="112">
        <f t="shared" si="1"/>
        <v>0</v>
      </c>
      <c r="AX13" s="112">
        <f t="shared" si="1"/>
        <v>0</v>
      </c>
      <c r="AY13" s="115">
        <f t="shared" si="1"/>
        <v>154</v>
      </c>
      <c r="AZ13" s="112">
        <f t="shared" si="1"/>
        <v>148</v>
      </c>
      <c r="BA13" s="112">
        <f t="shared" si="1"/>
        <v>137</v>
      </c>
      <c r="BB13" s="112">
        <f t="shared" si="1"/>
        <v>149</v>
      </c>
      <c r="BC13" s="116">
        <f t="shared" si="1"/>
        <v>635</v>
      </c>
      <c r="BD13" s="117">
        <f t="shared" si="1"/>
        <v>8</v>
      </c>
      <c r="BE13" s="112">
        <f t="shared" si="1"/>
        <v>12</v>
      </c>
      <c r="BF13" s="112">
        <f t="shared" si="1"/>
        <v>12</v>
      </c>
      <c r="BG13" s="112">
        <f t="shared" si="1"/>
        <v>12</v>
      </c>
      <c r="BH13" s="116">
        <f t="shared" si="1"/>
        <v>155</v>
      </c>
    </row>
    <row r="14" spans="1:60" customFormat="1" ht="20.100000000000001" customHeight="1" thickTop="1" x14ac:dyDescent="0.25"/>
  </sheetData>
  <mergeCells count="1">
    <mergeCell ref="A1:BH1"/>
  </mergeCells>
  <printOptions horizontalCentered="1"/>
  <pageMargins left="0.11811023622047245" right="0.11811023622047245" top="0.19685039370078741" bottom="0.15748031496062992" header="0.11811023622047245" footer="0.11811023622047245"/>
  <pageSetup paperSize="9" scale="76" fitToWidth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view="pageBreakPreview" zoomScale="70" zoomScaleNormal="50" zoomScaleSheetLayoutView="7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K2" sqref="K2"/>
    </sheetView>
  </sheetViews>
  <sheetFormatPr defaultRowHeight="15" x14ac:dyDescent="0.25"/>
  <cols>
    <col min="1" max="1" width="9.140625" style="1"/>
    <col min="2" max="2" width="37.28515625" style="10" customWidth="1"/>
    <col min="3" max="4" width="16.7109375" style="11" customWidth="1"/>
    <col min="5" max="5" width="16.7109375" style="22" customWidth="1"/>
    <col min="6" max="14" width="9.7109375" style="10" customWidth="1"/>
    <col min="15" max="15" width="9.7109375" style="18" customWidth="1"/>
    <col min="16" max="26" width="9.7109375" style="10" customWidth="1"/>
    <col min="27" max="28" width="9.7109375" style="61" customWidth="1"/>
    <col min="29" max="30" width="9.140625" style="1"/>
    <col min="31" max="33" width="9.7109375" style="61" customWidth="1"/>
    <col min="34" max="16384" width="9.140625" style="1"/>
  </cols>
  <sheetData>
    <row r="1" spans="1:35" ht="54" customHeight="1" x14ac:dyDescent="0.2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s="2" customFormat="1" ht="309" customHeight="1" x14ac:dyDescent="0.2">
      <c r="A2" s="5" t="s">
        <v>1</v>
      </c>
      <c r="B2" s="12" t="s">
        <v>26</v>
      </c>
      <c r="C2" s="107" t="s">
        <v>0</v>
      </c>
      <c r="D2" s="123" t="s">
        <v>111</v>
      </c>
      <c r="E2" s="125" t="s">
        <v>110</v>
      </c>
      <c r="F2" s="7" t="s">
        <v>109</v>
      </c>
      <c r="G2" s="7" t="s">
        <v>108</v>
      </c>
      <c r="H2" s="7" t="s">
        <v>107</v>
      </c>
      <c r="I2" s="7" t="s">
        <v>106</v>
      </c>
      <c r="J2" s="89" t="s">
        <v>105</v>
      </c>
      <c r="K2" s="88" t="s">
        <v>137</v>
      </c>
      <c r="L2" s="7" t="s">
        <v>136</v>
      </c>
      <c r="M2" s="7" t="s">
        <v>135</v>
      </c>
      <c r="N2" s="7" t="s">
        <v>134</v>
      </c>
      <c r="O2" s="44" t="s">
        <v>133</v>
      </c>
      <c r="P2" s="7" t="s">
        <v>132</v>
      </c>
      <c r="Q2" s="7" t="s">
        <v>131</v>
      </c>
      <c r="R2" s="7" t="s">
        <v>130</v>
      </c>
      <c r="S2" s="7" t="s">
        <v>129</v>
      </c>
      <c r="T2" s="89" t="s">
        <v>128</v>
      </c>
      <c r="U2" s="88" t="s">
        <v>127</v>
      </c>
      <c r="V2" s="7" t="s">
        <v>126</v>
      </c>
      <c r="W2" s="7" t="s">
        <v>125</v>
      </c>
      <c r="X2" s="7" t="s">
        <v>124</v>
      </c>
      <c r="Y2" s="44" t="s">
        <v>123</v>
      </c>
      <c r="Z2" s="88" t="s">
        <v>122</v>
      </c>
      <c r="AA2" s="7" t="s">
        <v>121</v>
      </c>
      <c r="AB2" s="7" t="s">
        <v>120</v>
      </c>
      <c r="AC2" s="7" t="s">
        <v>119</v>
      </c>
      <c r="AD2" s="44" t="s">
        <v>118</v>
      </c>
      <c r="AE2" s="88" t="s">
        <v>117</v>
      </c>
      <c r="AF2" s="7" t="s">
        <v>116</v>
      </c>
      <c r="AG2" s="7" t="s">
        <v>115</v>
      </c>
      <c r="AH2" s="7" t="s">
        <v>114</v>
      </c>
      <c r="AI2" s="44" t="s">
        <v>113</v>
      </c>
    </row>
    <row r="3" spans="1:35" s="32" customFormat="1" ht="16.5" customHeight="1" thickBot="1" x14ac:dyDescent="0.3">
      <c r="A3" s="29">
        <v>1</v>
      </c>
      <c r="B3" s="17">
        <v>3</v>
      </c>
      <c r="C3" s="102">
        <v>4</v>
      </c>
      <c r="D3" s="124">
        <v>5</v>
      </c>
      <c r="E3" s="126">
        <v>6</v>
      </c>
      <c r="F3" s="82">
        <v>7</v>
      </c>
      <c r="G3" s="81">
        <v>8</v>
      </c>
      <c r="H3" s="87">
        <v>9</v>
      </c>
      <c r="I3" s="83">
        <v>10</v>
      </c>
      <c r="J3" s="46">
        <v>11</v>
      </c>
      <c r="K3" s="6">
        <v>12</v>
      </c>
      <c r="L3" s="29">
        <v>13</v>
      </c>
      <c r="M3" s="30">
        <v>14</v>
      </c>
      <c r="N3" s="17">
        <v>15</v>
      </c>
      <c r="O3" s="31">
        <v>16</v>
      </c>
      <c r="P3" s="45">
        <v>17</v>
      </c>
      <c r="Q3" s="81">
        <v>18</v>
      </c>
      <c r="R3" s="82">
        <v>19</v>
      </c>
      <c r="S3" s="81">
        <v>20</v>
      </c>
      <c r="T3" s="86">
        <v>21</v>
      </c>
      <c r="U3" s="85">
        <v>22</v>
      </c>
      <c r="V3" s="29">
        <v>23</v>
      </c>
      <c r="W3" s="30">
        <v>24</v>
      </c>
      <c r="X3" s="29">
        <v>25</v>
      </c>
      <c r="Y3" s="34">
        <v>26</v>
      </c>
      <c r="Z3" s="84">
        <v>27</v>
      </c>
      <c r="AA3" s="83">
        <v>28</v>
      </c>
      <c r="AB3" s="82">
        <v>29</v>
      </c>
      <c r="AC3" s="81">
        <v>30</v>
      </c>
      <c r="AD3" s="46">
        <v>31</v>
      </c>
      <c r="AE3" s="84">
        <v>32</v>
      </c>
      <c r="AF3" s="83">
        <v>33</v>
      </c>
      <c r="AG3" s="82">
        <v>34</v>
      </c>
      <c r="AH3" s="81">
        <v>35</v>
      </c>
      <c r="AI3" s="46">
        <v>36</v>
      </c>
    </row>
    <row r="4" spans="1:35" ht="27.95" customHeight="1" thickTop="1" x14ac:dyDescent="0.2">
      <c r="A4" s="14">
        <v>1</v>
      </c>
      <c r="B4" s="16" t="s">
        <v>18</v>
      </c>
      <c r="C4" s="108">
        <v>42</v>
      </c>
      <c r="D4" s="121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0.11904761904761904</v>
      </c>
      <c r="E4" s="127">
        <f>SUM(Таблица2242342104[[#This Row],[Результаты выступлений на соревнованиях
1 место]:[Результаты выступлений на соревнованиях
участие]])</f>
        <v>5</v>
      </c>
      <c r="F4" s="15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место]]+AE4</f>
        <v>4</v>
      </c>
      <c r="G4" s="15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место]]+AF4</f>
        <v>0</v>
      </c>
      <c r="H4" s="15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место]]+AG4</f>
        <v>1</v>
      </c>
      <c r="I4" s="15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место]]+AH4</f>
        <v>0</v>
      </c>
      <c r="J4" s="79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участие]]+AI4</f>
        <v>0</v>
      </c>
      <c r="K4" s="76">
        <v>1</v>
      </c>
      <c r="L4" s="15"/>
      <c r="M4" s="15"/>
      <c r="N4" s="15"/>
      <c r="O4" s="80"/>
      <c r="P4" s="15"/>
      <c r="Q4" s="15"/>
      <c r="R4" s="15"/>
      <c r="S4" s="15"/>
      <c r="T4" s="77"/>
      <c r="U4" s="76"/>
      <c r="V4" s="15"/>
      <c r="W4" s="15"/>
      <c r="X4" s="15"/>
      <c r="Y4" s="79"/>
      <c r="Z4" s="76"/>
      <c r="AA4" s="15"/>
      <c r="AB4" s="15"/>
      <c r="AC4" s="24"/>
      <c r="AD4" s="75"/>
      <c r="AE4" s="76">
        <v>3</v>
      </c>
      <c r="AF4" s="15"/>
      <c r="AG4" s="15">
        <v>1</v>
      </c>
      <c r="AH4" s="24"/>
      <c r="AI4" s="75"/>
    </row>
    <row r="5" spans="1:35" ht="27.95" customHeight="1" x14ac:dyDescent="0.2">
      <c r="A5" s="4">
        <v>2</v>
      </c>
      <c r="B5" s="36" t="s">
        <v>19</v>
      </c>
      <c r="C5" s="109">
        <v>398</v>
      </c>
      <c r="D5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0.1407035175879397</v>
      </c>
      <c r="E5" s="128">
        <f>SUM(Таблица2242342104[[#This Row],[Результаты выступлений на соревнованиях
1 место]:[Результаты выступлений на соревнованиях
участие]])</f>
        <v>56</v>
      </c>
      <c r="F5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место]]+AE5</f>
        <v>1</v>
      </c>
      <c r="G5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место]]+AF5</f>
        <v>4</v>
      </c>
      <c r="H5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место]]+AG5</f>
        <v>1</v>
      </c>
      <c r="I5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место]]+AH5</f>
        <v>8</v>
      </c>
      <c r="J5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участие]]+AI5</f>
        <v>42</v>
      </c>
      <c r="K5" s="70"/>
      <c r="L5" s="8"/>
      <c r="M5" s="8"/>
      <c r="N5" s="8"/>
      <c r="O5" s="74"/>
      <c r="P5" s="8"/>
      <c r="Q5" s="8"/>
      <c r="R5" s="8"/>
      <c r="S5" s="8"/>
      <c r="T5" s="71"/>
      <c r="U5" s="70"/>
      <c r="V5" s="8"/>
      <c r="W5" s="8"/>
      <c r="X5" s="8"/>
      <c r="Y5" s="73">
        <v>16</v>
      </c>
      <c r="Z5" s="70"/>
      <c r="AA5" s="8"/>
      <c r="AB5" s="8"/>
      <c r="AC5" s="25"/>
      <c r="AD5" s="69">
        <v>1</v>
      </c>
      <c r="AE5" s="70">
        <v>1</v>
      </c>
      <c r="AF5" s="8">
        <v>4</v>
      </c>
      <c r="AG5" s="8">
        <v>1</v>
      </c>
      <c r="AH5" s="25">
        <v>8</v>
      </c>
      <c r="AI5" s="69">
        <v>25</v>
      </c>
    </row>
    <row r="6" spans="1:35" ht="27.95" customHeight="1" x14ac:dyDescent="0.2">
      <c r="A6" s="4">
        <v>3</v>
      </c>
      <c r="B6" s="36" t="s">
        <v>20</v>
      </c>
      <c r="C6" s="109">
        <v>200</v>
      </c>
      <c r="D6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0.18</v>
      </c>
      <c r="E6" s="128">
        <f>SUM(Таблица2242342104[[#This Row],[Результаты выступлений на соревнованиях
1 место]:[Результаты выступлений на соревнованиях
участие]])</f>
        <v>36</v>
      </c>
      <c r="F6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место]]+AE6</f>
        <v>2</v>
      </c>
      <c r="G6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место]]+AF6</f>
        <v>2</v>
      </c>
      <c r="H6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место]]+AG6</f>
        <v>4</v>
      </c>
      <c r="I6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место]]+AH6</f>
        <v>0</v>
      </c>
      <c r="J6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участие]]+AI6</f>
        <v>28</v>
      </c>
      <c r="K6" s="70"/>
      <c r="L6" s="8"/>
      <c r="M6" s="8"/>
      <c r="N6" s="8"/>
      <c r="O6" s="74">
        <v>5</v>
      </c>
      <c r="P6" s="8"/>
      <c r="Q6" s="8"/>
      <c r="R6" s="8"/>
      <c r="S6" s="8"/>
      <c r="T6" s="71"/>
      <c r="U6" s="70">
        <v>2</v>
      </c>
      <c r="V6" s="8">
        <v>2</v>
      </c>
      <c r="W6" s="8">
        <v>4</v>
      </c>
      <c r="X6" s="8"/>
      <c r="Y6" s="73">
        <v>3</v>
      </c>
      <c r="Z6" s="70"/>
      <c r="AA6" s="8"/>
      <c r="AB6" s="8"/>
      <c r="AC6" s="25"/>
      <c r="AD6" s="69"/>
      <c r="AE6" s="70"/>
      <c r="AF6" s="8"/>
      <c r="AG6" s="8"/>
      <c r="AH6" s="25"/>
      <c r="AI6" s="69">
        <v>20</v>
      </c>
    </row>
    <row r="7" spans="1:35" ht="27.95" customHeight="1" x14ac:dyDescent="0.2">
      <c r="A7" s="4">
        <v>4</v>
      </c>
      <c r="B7" s="37" t="s">
        <v>21</v>
      </c>
      <c r="C7" s="109">
        <v>485</v>
      </c>
      <c r="D7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0.13195876288659794</v>
      </c>
      <c r="E7" s="128">
        <f>SUM(Таблица2242342104[[#This Row],[Результаты выступлений на соревнованиях
1 место]:[Результаты выступлений на соревнованиях
участие]])</f>
        <v>64</v>
      </c>
      <c r="F7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место]]+AE7</f>
        <v>2</v>
      </c>
      <c r="G7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место]]+AF7</f>
        <v>4</v>
      </c>
      <c r="H7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место]]+AG7</f>
        <v>11</v>
      </c>
      <c r="I7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место]]+AH7</f>
        <v>0</v>
      </c>
      <c r="J7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участие]]+AI7</f>
        <v>47</v>
      </c>
      <c r="K7" s="70"/>
      <c r="L7" s="8"/>
      <c r="M7" s="8"/>
      <c r="N7" s="8"/>
      <c r="O7" s="74"/>
      <c r="P7" s="8"/>
      <c r="Q7" s="8"/>
      <c r="R7" s="8"/>
      <c r="S7" s="8"/>
      <c r="T7" s="71"/>
      <c r="U7" s="70"/>
      <c r="V7" s="8">
        <v>1</v>
      </c>
      <c r="W7" s="8">
        <v>2</v>
      </c>
      <c r="X7" s="8"/>
      <c r="Y7" s="73">
        <v>8</v>
      </c>
      <c r="Z7" s="70"/>
      <c r="AA7" s="8"/>
      <c r="AB7" s="8"/>
      <c r="AC7" s="25"/>
      <c r="AD7" s="69"/>
      <c r="AE7" s="70">
        <v>2</v>
      </c>
      <c r="AF7" s="8">
        <v>3</v>
      </c>
      <c r="AG7" s="8">
        <v>9</v>
      </c>
      <c r="AH7" s="25"/>
      <c r="AI7" s="69">
        <v>39</v>
      </c>
    </row>
    <row r="8" spans="1:35" ht="27.95" customHeight="1" x14ac:dyDescent="0.2">
      <c r="A8" s="4">
        <v>5</v>
      </c>
      <c r="B8" s="36" t="s">
        <v>22</v>
      </c>
      <c r="C8" s="109">
        <v>605</v>
      </c>
      <c r="D8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3.3057851239669421E-3</v>
      </c>
      <c r="E8" s="128">
        <f>SUM(Таблица2242342104[[#This Row],[Результаты выступлений на соревнованиях
1 место]:[Результаты выступлений на соревнованиях
участие]])</f>
        <v>2</v>
      </c>
      <c r="F8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место]]+AE8</f>
        <v>0</v>
      </c>
      <c r="G8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место]]+AF8</f>
        <v>0</v>
      </c>
      <c r="H8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место]]+AG8</f>
        <v>0</v>
      </c>
      <c r="I8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место]]+AH8</f>
        <v>0</v>
      </c>
      <c r="J8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участие]]+AI8</f>
        <v>2</v>
      </c>
      <c r="K8" s="70"/>
      <c r="L8" s="8"/>
      <c r="M8" s="8"/>
      <c r="N8" s="8"/>
      <c r="O8" s="74"/>
      <c r="P8" s="8"/>
      <c r="Q8" s="8"/>
      <c r="R8" s="8"/>
      <c r="S8" s="8"/>
      <c r="T8" s="71"/>
      <c r="U8" s="70"/>
      <c r="V8" s="8"/>
      <c r="W8" s="8"/>
      <c r="X8" s="8"/>
      <c r="Y8" s="73"/>
      <c r="Z8" s="70"/>
      <c r="AA8" s="8"/>
      <c r="AB8" s="8"/>
      <c r="AC8" s="25"/>
      <c r="AD8" s="69"/>
      <c r="AE8" s="70"/>
      <c r="AF8" s="8"/>
      <c r="AG8" s="8"/>
      <c r="AH8" s="25"/>
      <c r="AI8" s="69">
        <v>2</v>
      </c>
    </row>
    <row r="9" spans="1:35" ht="27.95" customHeight="1" x14ac:dyDescent="0.2">
      <c r="A9" s="4">
        <v>6</v>
      </c>
      <c r="B9" s="38" t="s">
        <v>23</v>
      </c>
      <c r="C9" s="109">
        <v>443</v>
      </c>
      <c r="D9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0.20316027088036118</v>
      </c>
      <c r="E9" s="128">
        <f>SUM(Таблица2242342104[[#This Row],[Результаты выступлений на соревнованиях
1 место]:[Результаты выступлений на соревнованиях
участие]])</f>
        <v>90</v>
      </c>
      <c r="F9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место]]+AE9</f>
        <v>6</v>
      </c>
      <c r="G9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место]]+AF9</f>
        <v>8</v>
      </c>
      <c r="H9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место]]+AG9</f>
        <v>11</v>
      </c>
      <c r="I9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место]]+AH9</f>
        <v>6</v>
      </c>
      <c r="J9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участие]]+AI9</f>
        <v>59</v>
      </c>
      <c r="K9" s="70"/>
      <c r="L9" s="8"/>
      <c r="M9" s="8">
        <v>3</v>
      </c>
      <c r="N9" s="8"/>
      <c r="O9" s="74"/>
      <c r="P9" s="8"/>
      <c r="Q9" s="8"/>
      <c r="R9" s="8"/>
      <c r="S9" s="8"/>
      <c r="T9" s="71"/>
      <c r="U9" s="70">
        <v>1</v>
      </c>
      <c r="V9" s="8">
        <v>1</v>
      </c>
      <c r="W9" s="8">
        <v>1</v>
      </c>
      <c r="X9" s="8"/>
      <c r="Y9" s="73">
        <v>13</v>
      </c>
      <c r="Z9" s="70"/>
      <c r="AA9" s="8"/>
      <c r="AB9" s="8"/>
      <c r="AC9" s="25"/>
      <c r="AD9" s="69"/>
      <c r="AE9" s="70">
        <v>5</v>
      </c>
      <c r="AF9" s="8">
        <v>7</v>
      </c>
      <c r="AG9" s="8">
        <v>7</v>
      </c>
      <c r="AH9" s="25">
        <v>6</v>
      </c>
      <c r="AI9" s="69">
        <v>46</v>
      </c>
    </row>
    <row r="10" spans="1:35" ht="27.95" customHeight="1" x14ac:dyDescent="0.2">
      <c r="A10" s="4">
        <v>7</v>
      </c>
      <c r="B10" s="3" t="s">
        <v>24</v>
      </c>
      <c r="C10" s="109">
        <v>173</v>
      </c>
      <c r="D10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0.37572254335260113</v>
      </c>
      <c r="E10" s="128">
        <f>SUM(Таблица2242342104[[#This Row],[Результаты выступлений на соревнованиях
1 место]:[Результаты выступлений на соревнованиях
участие]])</f>
        <v>65</v>
      </c>
      <c r="F10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место]]+AE10</f>
        <v>17</v>
      </c>
      <c r="G10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место]]+AF10</f>
        <v>6</v>
      </c>
      <c r="H10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место]]+AG10</f>
        <v>4</v>
      </c>
      <c r="I10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место]]+AH10</f>
        <v>9</v>
      </c>
      <c r="J10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участие]]+AI10</f>
        <v>29</v>
      </c>
      <c r="K10" s="70"/>
      <c r="L10" s="8"/>
      <c r="M10" s="8"/>
      <c r="N10" s="8"/>
      <c r="O10" s="74"/>
      <c r="P10" s="8"/>
      <c r="Q10" s="8"/>
      <c r="R10" s="8"/>
      <c r="S10" s="8"/>
      <c r="T10" s="71"/>
      <c r="U10" s="70">
        <v>4</v>
      </c>
      <c r="V10" s="8">
        <v>4</v>
      </c>
      <c r="W10" s="8"/>
      <c r="X10" s="8">
        <v>9</v>
      </c>
      <c r="Y10" s="73">
        <v>9</v>
      </c>
      <c r="Z10" s="70"/>
      <c r="AA10" s="8"/>
      <c r="AB10" s="8"/>
      <c r="AC10" s="25"/>
      <c r="AD10" s="69"/>
      <c r="AE10" s="70">
        <v>13</v>
      </c>
      <c r="AF10" s="8">
        <v>2</v>
      </c>
      <c r="AG10" s="8">
        <v>4</v>
      </c>
      <c r="AH10" s="25"/>
      <c r="AI10" s="69">
        <v>20</v>
      </c>
    </row>
    <row r="11" spans="1:35" ht="27.95" customHeight="1" thickBot="1" x14ac:dyDescent="0.25">
      <c r="A11" s="4">
        <v>8</v>
      </c>
      <c r="B11" s="3" t="s">
        <v>25</v>
      </c>
      <c r="C11" s="109">
        <v>185</v>
      </c>
      <c r="D11" s="122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0.11891891891891893</v>
      </c>
      <c r="E11" s="128">
        <f>SUM(Таблица2242342104[[#This Row],[Результаты выступлений на соревнованиях
1 место]:[Результаты выступлений на соревнованиях
участие]])</f>
        <v>22</v>
      </c>
      <c r="F11" s="8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место]]+AE11</f>
        <v>0</v>
      </c>
      <c r="G11" s="8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место]]+AF11</f>
        <v>2</v>
      </c>
      <c r="H11" s="8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место]]+AG11</f>
        <v>4</v>
      </c>
      <c r="I11" s="8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место]]+AH11</f>
        <v>2</v>
      </c>
      <c r="J11" s="73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участие]]+AI11</f>
        <v>14</v>
      </c>
      <c r="K11" s="70"/>
      <c r="L11" s="8"/>
      <c r="M11" s="8"/>
      <c r="N11" s="8"/>
      <c r="O11" s="74"/>
      <c r="P11" s="8"/>
      <c r="Q11" s="8"/>
      <c r="R11" s="8">
        <v>1</v>
      </c>
      <c r="S11" s="8"/>
      <c r="T11" s="71"/>
      <c r="U11" s="70"/>
      <c r="V11" s="8"/>
      <c r="W11" s="8"/>
      <c r="X11" s="8"/>
      <c r="Y11" s="73"/>
      <c r="Z11" s="70"/>
      <c r="AA11" s="8"/>
      <c r="AB11" s="8"/>
      <c r="AC11" s="25"/>
      <c r="AD11" s="69"/>
      <c r="AE11" s="70"/>
      <c r="AF11" s="8">
        <v>2</v>
      </c>
      <c r="AG11" s="8">
        <v>3</v>
      </c>
      <c r="AH11" s="25">
        <v>2</v>
      </c>
      <c r="AI11" s="69">
        <v>14</v>
      </c>
    </row>
    <row r="12" spans="1:35" ht="27.95" hidden="1" customHeight="1" thickBot="1" x14ac:dyDescent="0.25">
      <c r="A12" s="68"/>
      <c r="B12" s="12"/>
      <c r="C12" s="13"/>
      <c r="D12" s="53" t="e">
        <f>Таблица2242342104[[#This Row],[Результаты выступлений на соревнованиях
ВСЕГО участников]]/Таблица2242342104[[#This Row],[ВСЕГО
занимающихся
по состоянию на 31 декабря отчетного года]]</f>
        <v>#DIV/0!</v>
      </c>
      <c r="E12" s="59">
        <f>SUM(Таблица2242342104[[#This Row],[Результаты выступлений на соревнованиях
1 место]:[Результаты выступлений на соревнованиях
участие]])</f>
        <v>0</v>
      </c>
      <c r="F12" s="9">
        <f>Таблица2242342104[[#This Row],[Чемпионат России
1 место]]+Таблица2242342104[[#This Row],[Первенство России среди юниоров и юниорок
1 место]]+Таблица2242342104[[#This Row],[Первенство России среди юношей и девушек
1 место]]+Таблица2242342104[[#This Row],[Кубок России 
1 место]]+AE12</f>
        <v>0</v>
      </c>
      <c r="G12" s="9">
        <f>Таблица2242342104[[#This Row],[Чемпионат России
2 место]]+Таблица2242342104[[#This Row],[Первенство России среди юниоров и юниорок
2 место]]+Таблица2242342104[[#This Row],[Первенство России среди юношей и девушек
2 место]]+Таблица2242342104[[#This Row],[Кубок России 
2 место]]+AF12</f>
        <v>0</v>
      </c>
      <c r="H12" s="9">
        <f>Таблица2242342104[[#This Row],[Чемпионат России
3 место]]+Таблица2242342104[[#This Row],[Первенство России среди юниоров и юниорок
3 место]]+Таблица2242342104[[#This Row],[Первенство России среди юношей и девушек
3 место]]+Таблица2242342104[[#This Row],[Кубок России 
3 место]]+AG12</f>
        <v>0</v>
      </c>
      <c r="I12" s="9">
        <f>Таблица2242342104[[#This Row],[Чемпионат России
4-6 место]]+Таблица2242342104[[#This Row],[Первенство России среди юниоров и юниорок
4-6 место]]+Таблица2242342104[[#This Row],[Первенство России среди юношей и девушек
4-6 место]]+Таблица2242342104[[#This Row],[Кубок России 
4-6 место]]+AH12</f>
        <v>0</v>
      </c>
      <c r="J12" s="66">
        <f>Таблица2242342104[[#This Row],[Чемпионат России
участие]]+Таблица2242342104[[#This Row],[Первенство России среди юниоров и юниорок
участие]]+Таблица2242342104[[#This Row],[Первенство России среди юношей и девушек
участие]]+Таблица2242342104[[#This Row],[Кубок России 
участие]]+AI12</f>
        <v>0</v>
      </c>
      <c r="K12" s="63"/>
      <c r="L12" s="9"/>
      <c r="M12" s="9"/>
      <c r="N12" s="9"/>
      <c r="O12" s="67"/>
      <c r="P12" s="9"/>
      <c r="Q12" s="9"/>
      <c r="R12" s="9"/>
      <c r="S12" s="9"/>
      <c r="T12" s="64"/>
      <c r="U12" s="63"/>
      <c r="V12" s="9"/>
      <c r="W12" s="9"/>
      <c r="X12" s="9"/>
      <c r="Y12" s="66"/>
      <c r="Z12" s="63"/>
      <c r="AA12" s="9"/>
      <c r="AB12" s="9"/>
      <c r="AC12" s="26"/>
      <c r="AD12" s="62"/>
      <c r="AE12" s="63"/>
      <c r="AF12" s="9"/>
      <c r="AG12" s="9"/>
      <c r="AH12" s="26"/>
      <c r="AI12" s="62"/>
    </row>
    <row r="13" spans="1:35" s="118" customFormat="1" ht="30" customHeight="1" thickTop="1" thickBot="1" x14ac:dyDescent="0.25">
      <c r="A13" s="110"/>
      <c r="B13" s="111"/>
      <c r="C13" s="112">
        <f>SUBTOTAL(9,C4:C12)</f>
        <v>2531</v>
      </c>
      <c r="D13" s="113">
        <f>Таблица2242342104[[#This Row],[ВСЕГО
занимающихся
по состоянию на 31 декабря отчетного года]]</f>
        <v>2531</v>
      </c>
      <c r="E13" s="114">
        <f>SUBTOTAL(9,E4:E12)</f>
        <v>340</v>
      </c>
      <c r="F13" s="112">
        <f>SUBTOTAL(9,F4:F12)</f>
        <v>32</v>
      </c>
      <c r="G13" s="112">
        <f>SUBTOTAL(9,G4:G12)</f>
        <v>26</v>
      </c>
      <c r="H13" s="112">
        <f>SUBTOTAL(9,H4:H12)</f>
        <v>36</v>
      </c>
      <c r="I13" s="112">
        <f>SUBTOTAL(9,I4:I12)</f>
        <v>25</v>
      </c>
      <c r="J13" s="112">
        <f>SUBTOTAL(9,J4:J12)</f>
        <v>221</v>
      </c>
      <c r="K13" s="115">
        <f>SUBTOTAL(9,K4:K12)</f>
        <v>1</v>
      </c>
      <c r="L13" s="112">
        <f>SUBTOTAL(9,L4:L12)</f>
        <v>0</v>
      </c>
      <c r="M13" s="112">
        <f>SUBTOTAL(9,M4:M12)</f>
        <v>3</v>
      </c>
      <c r="N13" s="112">
        <f>SUBTOTAL(9,N4:N12)</f>
        <v>0</v>
      </c>
      <c r="O13" s="116">
        <f>SUBTOTAL(9,O4:O12)</f>
        <v>5</v>
      </c>
      <c r="P13" s="117">
        <f>SUBTOTAL(9,P4:P12)</f>
        <v>0</v>
      </c>
      <c r="Q13" s="112">
        <f>SUBTOTAL(9,Q4:Q12)</f>
        <v>0</v>
      </c>
      <c r="R13" s="112">
        <f>SUBTOTAL(9,R4:R12)</f>
        <v>1</v>
      </c>
      <c r="S13" s="112">
        <f>SUBTOTAL(9,S4:S12)</f>
        <v>0</v>
      </c>
      <c r="T13" s="112">
        <f>SUBTOTAL(9,T4:T12)</f>
        <v>0</v>
      </c>
      <c r="U13" s="115">
        <f>SUBTOTAL(9,U4:U12)</f>
        <v>7</v>
      </c>
      <c r="V13" s="112">
        <f>SUBTOTAL(9,V4:V12)</f>
        <v>8</v>
      </c>
      <c r="W13" s="112">
        <f>SUBTOTAL(9,W4:W12)</f>
        <v>7</v>
      </c>
      <c r="X13" s="112">
        <f>SUBTOTAL(9,X4:X12)</f>
        <v>9</v>
      </c>
      <c r="Y13" s="116">
        <f>SUBTOTAL(9,Y4:Y12)</f>
        <v>49</v>
      </c>
      <c r="Z13" s="117">
        <f>SUBTOTAL(9,Z4:Z12)</f>
        <v>0</v>
      </c>
      <c r="AA13" s="112">
        <f>SUBTOTAL(9,AA4:AA12)</f>
        <v>0</v>
      </c>
      <c r="AB13" s="112">
        <f>SUBTOTAL(9,AB4:AB12)</f>
        <v>0</v>
      </c>
      <c r="AC13" s="112">
        <f>SUBTOTAL(9,AC4:AC12)</f>
        <v>0</v>
      </c>
      <c r="AD13" s="112">
        <f>SUBTOTAL(9,AD4:AD12)</f>
        <v>1</v>
      </c>
      <c r="AE13" s="115">
        <f>SUBTOTAL(9,AE4:AE12)</f>
        <v>24</v>
      </c>
      <c r="AF13" s="112">
        <f>SUBTOTAL(9,AF4:AF12)</f>
        <v>18</v>
      </c>
      <c r="AG13" s="112">
        <f>SUBTOTAL(9,AG4:AG12)</f>
        <v>25</v>
      </c>
      <c r="AH13" s="112">
        <f>SUBTOTAL(9,AH4:AH12)</f>
        <v>16</v>
      </c>
      <c r="AI13" s="116">
        <f>SUBTOTAL(9,AI4:AI12)</f>
        <v>166</v>
      </c>
    </row>
    <row r="14" spans="1:35" customFormat="1" ht="20.100000000000001" customHeight="1" thickTop="1" x14ac:dyDescent="0.25"/>
  </sheetData>
  <mergeCells count="1">
    <mergeCell ref="A1:AI1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37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view="pageBreakPreview" zoomScale="60" zoomScaleNormal="5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L2" sqref="L2"/>
    </sheetView>
  </sheetViews>
  <sheetFormatPr defaultRowHeight="15" x14ac:dyDescent="0.25"/>
  <cols>
    <col min="1" max="1" width="9.140625" style="1"/>
    <col min="2" max="2" width="37.28515625" style="10" customWidth="1"/>
    <col min="3" max="4" width="16.7109375" style="11" customWidth="1"/>
    <col min="5" max="5" width="16.7109375" style="22" customWidth="1"/>
    <col min="6" max="14" width="9.7109375" style="10" customWidth="1"/>
    <col min="15" max="15" width="9.7109375" style="18" customWidth="1"/>
    <col min="16" max="26" width="9.7109375" style="10" customWidth="1"/>
    <col min="27" max="28" width="9.7109375" style="61" customWidth="1"/>
    <col min="29" max="30" width="9.140625" style="1"/>
    <col min="31" max="31" width="9.7109375" style="10" customWidth="1"/>
    <col min="32" max="58" width="9.7109375" style="61" customWidth="1"/>
    <col min="59" max="16384" width="9.140625" style="1"/>
  </cols>
  <sheetData>
    <row r="1" spans="1:60" ht="54" customHeight="1" x14ac:dyDescent="0.2">
      <c r="A1" s="91" t="s">
        <v>189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0" s="2" customFormat="1" ht="309" customHeight="1" x14ac:dyDescent="0.2">
      <c r="A2" s="5" t="s">
        <v>1</v>
      </c>
      <c r="B2" s="12" t="s">
        <v>26</v>
      </c>
      <c r="C2" s="107" t="s">
        <v>0</v>
      </c>
      <c r="D2" s="119" t="s">
        <v>111</v>
      </c>
      <c r="E2" s="103" t="s">
        <v>110</v>
      </c>
      <c r="F2" s="7" t="s">
        <v>109</v>
      </c>
      <c r="G2" s="7" t="s">
        <v>108</v>
      </c>
      <c r="H2" s="7" t="s">
        <v>107</v>
      </c>
      <c r="I2" s="7" t="s">
        <v>106</v>
      </c>
      <c r="J2" s="89" t="s">
        <v>105</v>
      </c>
      <c r="K2" s="88" t="s">
        <v>188</v>
      </c>
      <c r="L2" s="7" t="s">
        <v>187</v>
      </c>
      <c r="M2" s="7" t="s">
        <v>186</v>
      </c>
      <c r="N2" s="7" t="s">
        <v>185</v>
      </c>
      <c r="O2" s="44" t="s">
        <v>184</v>
      </c>
      <c r="P2" s="7" t="s">
        <v>183</v>
      </c>
      <c r="Q2" s="7" t="s">
        <v>182</v>
      </c>
      <c r="R2" s="7" t="s">
        <v>181</v>
      </c>
      <c r="S2" s="7" t="s">
        <v>180</v>
      </c>
      <c r="T2" s="89" t="s">
        <v>179</v>
      </c>
      <c r="U2" s="88" t="s">
        <v>178</v>
      </c>
      <c r="V2" s="7" t="s">
        <v>177</v>
      </c>
      <c r="W2" s="7" t="s">
        <v>176</v>
      </c>
      <c r="X2" s="7" t="s">
        <v>175</v>
      </c>
      <c r="Y2" s="44" t="s">
        <v>174</v>
      </c>
      <c r="Z2" s="88" t="s">
        <v>173</v>
      </c>
      <c r="AA2" s="7" t="s">
        <v>172</v>
      </c>
      <c r="AB2" s="7" t="s">
        <v>171</v>
      </c>
      <c r="AC2" s="7" t="s">
        <v>170</v>
      </c>
      <c r="AD2" s="44" t="s">
        <v>169</v>
      </c>
      <c r="AE2" s="88" t="s">
        <v>168</v>
      </c>
      <c r="AF2" s="7" t="s">
        <v>167</v>
      </c>
      <c r="AG2" s="7" t="s">
        <v>166</v>
      </c>
      <c r="AH2" s="7" t="s">
        <v>165</v>
      </c>
      <c r="AI2" s="44" t="s">
        <v>164</v>
      </c>
      <c r="AJ2" s="88" t="s">
        <v>163</v>
      </c>
      <c r="AK2" s="7" t="s">
        <v>162</v>
      </c>
      <c r="AL2" s="7" t="s">
        <v>161</v>
      </c>
      <c r="AM2" s="7" t="s">
        <v>160</v>
      </c>
      <c r="AN2" s="44" t="s">
        <v>159</v>
      </c>
      <c r="AO2" s="88" t="s">
        <v>158</v>
      </c>
      <c r="AP2" s="7" t="s">
        <v>157</v>
      </c>
      <c r="AQ2" s="7" t="s">
        <v>156</v>
      </c>
      <c r="AR2" s="7" t="s">
        <v>155</v>
      </c>
      <c r="AS2" s="44" t="s">
        <v>154</v>
      </c>
      <c r="AT2" s="88" t="s">
        <v>153</v>
      </c>
      <c r="AU2" s="7" t="s">
        <v>152</v>
      </c>
      <c r="AV2" s="7" t="s">
        <v>151</v>
      </c>
      <c r="AW2" s="7" t="s">
        <v>150</v>
      </c>
      <c r="AX2" s="44" t="s">
        <v>149</v>
      </c>
      <c r="AY2" s="90" t="s">
        <v>148</v>
      </c>
      <c r="AZ2" s="7" t="s">
        <v>147</v>
      </c>
      <c r="BA2" s="7" t="s">
        <v>146</v>
      </c>
      <c r="BB2" s="7" t="s">
        <v>145</v>
      </c>
      <c r="BC2" s="89" t="s">
        <v>144</v>
      </c>
      <c r="BD2" s="88" t="s">
        <v>143</v>
      </c>
      <c r="BE2" s="7" t="s">
        <v>142</v>
      </c>
      <c r="BF2" s="7" t="s">
        <v>141</v>
      </c>
      <c r="BG2" s="7" t="s">
        <v>140</v>
      </c>
      <c r="BH2" s="44" t="s">
        <v>139</v>
      </c>
    </row>
    <row r="3" spans="1:60" s="32" customFormat="1" ht="16.5" customHeight="1" thickBot="1" x14ac:dyDescent="0.3">
      <c r="A3" s="29">
        <v>1</v>
      </c>
      <c r="B3" s="17">
        <v>3</v>
      </c>
      <c r="C3" s="102">
        <v>4</v>
      </c>
      <c r="D3" s="120">
        <v>5</v>
      </c>
      <c r="E3" s="104">
        <v>6</v>
      </c>
      <c r="F3" s="82">
        <v>7</v>
      </c>
      <c r="G3" s="81">
        <v>8</v>
      </c>
      <c r="H3" s="87">
        <v>9</v>
      </c>
      <c r="I3" s="83">
        <v>10</v>
      </c>
      <c r="J3" s="46">
        <v>11</v>
      </c>
      <c r="K3" s="6">
        <v>12</v>
      </c>
      <c r="L3" s="29">
        <v>13</v>
      </c>
      <c r="M3" s="30">
        <v>14</v>
      </c>
      <c r="N3" s="17">
        <v>15</v>
      </c>
      <c r="O3" s="31">
        <v>16</v>
      </c>
      <c r="P3" s="45">
        <v>17</v>
      </c>
      <c r="Q3" s="81">
        <v>18</v>
      </c>
      <c r="R3" s="82">
        <v>19</v>
      </c>
      <c r="S3" s="81">
        <v>20</v>
      </c>
      <c r="T3" s="86">
        <v>21</v>
      </c>
      <c r="U3" s="85">
        <v>22</v>
      </c>
      <c r="V3" s="29">
        <v>23</v>
      </c>
      <c r="W3" s="30">
        <v>24</v>
      </c>
      <c r="X3" s="29">
        <v>25</v>
      </c>
      <c r="Y3" s="34">
        <v>26</v>
      </c>
      <c r="Z3" s="84">
        <v>27</v>
      </c>
      <c r="AA3" s="83">
        <v>28</v>
      </c>
      <c r="AB3" s="82">
        <v>29</v>
      </c>
      <c r="AC3" s="81">
        <v>30</v>
      </c>
      <c r="AD3" s="46">
        <v>31</v>
      </c>
      <c r="AE3" s="6">
        <v>32</v>
      </c>
      <c r="AF3" s="17">
        <v>33</v>
      </c>
      <c r="AG3" s="31">
        <v>34</v>
      </c>
      <c r="AH3" s="29">
        <v>35</v>
      </c>
      <c r="AI3" s="34">
        <v>36</v>
      </c>
      <c r="AJ3" s="45">
        <v>37</v>
      </c>
      <c r="AK3" s="81">
        <v>38</v>
      </c>
      <c r="AL3" s="87">
        <v>39</v>
      </c>
      <c r="AM3" s="83">
        <v>40</v>
      </c>
      <c r="AN3" s="46">
        <v>41</v>
      </c>
      <c r="AO3" s="6">
        <v>42</v>
      </c>
      <c r="AP3" s="29">
        <v>43</v>
      </c>
      <c r="AQ3" s="30">
        <v>44</v>
      </c>
      <c r="AR3" s="17">
        <v>45</v>
      </c>
      <c r="AS3" s="31">
        <v>46</v>
      </c>
      <c r="AT3" s="45">
        <v>47</v>
      </c>
      <c r="AU3" s="81">
        <v>48</v>
      </c>
      <c r="AV3" s="82">
        <v>49</v>
      </c>
      <c r="AW3" s="81">
        <v>50</v>
      </c>
      <c r="AX3" s="86">
        <v>51</v>
      </c>
      <c r="AY3" s="85">
        <v>52</v>
      </c>
      <c r="AZ3" s="29">
        <v>53</v>
      </c>
      <c r="BA3" s="30">
        <v>54</v>
      </c>
      <c r="BB3" s="29">
        <v>55</v>
      </c>
      <c r="BC3" s="34">
        <v>56</v>
      </c>
      <c r="BD3" s="84">
        <v>57</v>
      </c>
      <c r="BE3" s="83">
        <v>58</v>
      </c>
      <c r="BF3" s="82">
        <v>59</v>
      </c>
      <c r="BG3" s="81">
        <v>60</v>
      </c>
      <c r="BH3" s="46">
        <v>61</v>
      </c>
    </row>
    <row r="4" spans="1:60" ht="27.95" customHeight="1" thickTop="1" x14ac:dyDescent="0.2">
      <c r="A4" s="14">
        <v>1</v>
      </c>
      <c r="B4" s="16" t="s">
        <v>18</v>
      </c>
      <c r="C4" s="108">
        <v>42</v>
      </c>
      <c r="D4" s="121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2.3809523809523808E-2</v>
      </c>
      <c r="E4" s="105">
        <f>SUM(Таблица2242342105[[#This Row],[Результаты выступлений на соревнованиях
1 место]:[Результаты выступлений на соревнованиях
участие]])</f>
        <v>1</v>
      </c>
      <c r="F4" s="15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место]]+AE4+AJ4+AO4+AT4+AY4+BD4</f>
        <v>0</v>
      </c>
      <c r="G4" s="15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место]]+AF4+AK4+AP4+AU4+AZ4+BE4</f>
        <v>0</v>
      </c>
      <c r="H4" s="15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место]]+AG4+AL4+AQ4+AV4+BA4+BF4</f>
        <v>0</v>
      </c>
      <c r="I4" s="15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место]]+AH4+AM4+AR4+AW4+BB4+BG4</f>
        <v>0</v>
      </c>
      <c r="J4" s="77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участие]]+AI4+AN4+AS4+AX4+BC4+BH4</f>
        <v>1</v>
      </c>
      <c r="K4" s="76"/>
      <c r="L4" s="15"/>
      <c r="M4" s="15"/>
      <c r="N4" s="15"/>
      <c r="O4" s="80"/>
      <c r="P4" s="15"/>
      <c r="Q4" s="15"/>
      <c r="R4" s="15"/>
      <c r="S4" s="15"/>
      <c r="T4" s="77"/>
      <c r="U4" s="76"/>
      <c r="V4" s="15"/>
      <c r="W4" s="15"/>
      <c r="X4" s="15"/>
      <c r="Y4" s="79"/>
      <c r="Z4" s="76"/>
      <c r="AA4" s="15"/>
      <c r="AB4" s="15"/>
      <c r="AC4" s="24"/>
      <c r="AD4" s="75">
        <v>1</v>
      </c>
      <c r="AE4" s="76"/>
      <c r="AF4" s="15"/>
      <c r="AG4" s="15"/>
      <c r="AH4" s="15"/>
      <c r="AI4" s="79"/>
      <c r="AJ4" s="76"/>
      <c r="AK4" s="15"/>
      <c r="AL4" s="15"/>
      <c r="AM4" s="15"/>
      <c r="AN4" s="79"/>
      <c r="AO4" s="76"/>
      <c r="AP4" s="15"/>
      <c r="AQ4" s="15"/>
      <c r="AR4" s="15"/>
      <c r="AS4" s="79"/>
      <c r="AT4" s="76"/>
      <c r="AU4" s="15"/>
      <c r="AV4" s="15"/>
      <c r="AW4" s="15"/>
      <c r="AX4" s="79"/>
      <c r="AY4" s="78"/>
      <c r="AZ4" s="15"/>
      <c r="BA4" s="15"/>
      <c r="BB4" s="15"/>
      <c r="BC4" s="77"/>
      <c r="BD4" s="76"/>
      <c r="BE4" s="15"/>
      <c r="BF4" s="15"/>
      <c r="BG4" s="24"/>
      <c r="BH4" s="75"/>
    </row>
    <row r="5" spans="1:60" ht="27.95" customHeight="1" x14ac:dyDescent="0.2">
      <c r="A5" s="4">
        <v>2</v>
      </c>
      <c r="B5" s="36" t="s">
        <v>19</v>
      </c>
      <c r="C5" s="109">
        <v>398</v>
      </c>
      <c r="D5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0</v>
      </c>
      <c r="E5" s="106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5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место]]+AE5+AJ5+AO5+AT5+AY5+BD5</f>
        <v>0</v>
      </c>
      <c r="G5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место]]+AF5+AK5+AP5+AU5+AZ5+BE5</f>
        <v>0</v>
      </c>
      <c r="H5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место]]+AG5+AL5+AQ5+AV5+BA5+BF5</f>
        <v>0</v>
      </c>
      <c r="I5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место]]+AH5+AM5+AR5+AW5+BB5+BG5</f>
        <v>0</v>
      </c>
      <c r="J5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участие]]+AI5+AN5+AS5+AX5+BC5+BH5</f>
        <v>0</v>
      </c>
      <c r="K5" s="70"/>
      <c r="L5" s="8"/>
      <c r="M5" s="8"/>
      <c r="N5" s="8"/>
      <c r="O5" s="74"/>
      <c r="P5" s="8"/>
      <c r="Q5" s="8"/>
      <c r="R5" s="8"/>
      <c r="S5" s="8"/>
      <c r="T5" s="71"/>
      <c r="U5" s="70"/>
      <c r="V5" s="8"/>
      <c r="W5" s="8"/>
      <c r="X5" s="8"/>
      <c r="Y5" s="73"/>
      <c r="Z5" s="70"/>
      <c r="AA5" s="8"/>
      <c r="AB5" s="8"/>
      <c r="AC5" s="25"/>
      <c r="AD5" s="69"/>
      <c r="AE5" s="70"/>
      <c r="AF5" s="8"/>
      <c r="AG5" s="8"/>
      <c r="AH5" s="8"/>
      <c r="AI5" s="73"/>
      <c r="AJ5" s="70"/>
      <c r="AK5" s="8"/>
      <c r="AL5" s="8"/>
      <c r="AM5" s="8"/>
      <c r="AN5" s="73"/>
      <c r="AO5" s="70"/>
      <c r="AP5" s="8"/>
      <c r="AQ5" s="8"/>
      <c r="AR5" s="8"/>
      <c r="AS5" s="73"/>
      <c r="AT5" s="70"/>
      <c r="AU5" s="8"/>
      <c r="AV5" s="8"/>
      <c r="AW5" s="8"/>
      <c r="AX5" s="73"/>
      <c r="AY5" s="72"/>
      <c r="AZ5" s="8"/>
      <c r="BA5" s="8"/>
      <c r="BB5" s="8"/>
      <c r="BC5" s="71"/>
      <c r="BD5" s="70"/>
      <c r="BE5" s="8"/>
      <c r="BF5" s="8"/>
      <c r="BG5" s="25"/>
      <c r="BH5" s="69"/>
    </row>
    <row r="6" spans="1:60" ht="27.95" customHeight="1" x14ac:dyDescent="0.2">
      <c r="A6" s="4">
        <v>3</v>
      </c>
      <c r="B6" s="36" t="s">
        <v>20</v>
      </c>
      <c r="C6" s="109">
        <v>200</v>
      </c>
      <c r="D6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0</v>
      </c>
      <c r="E6" s="106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6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место]]+AE6+AJ6+AO6+AT6+AY6+BD6</f>
        <v>0</v>
      </c>
      <c r="G6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место]]+AF6+AK6+AP6+AU6+AZ6+BE6</f>
        <v>0</v>
      </c>
      <c r="H6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место]]+AG6+AL6+AQ6+AV6+BA6+BF6</f>
        <v>0</v>
      </c>
      <c r="I6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место]]+AH6+AM6+AR6+AW6+BB6+BG6</f>
        <v>0</v>
      </c>
      <c r="J6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участие]]+AI6+AN6+AS6+AX6+BC6+BH6</f>
        <v>0</v>
      </c>
      <c r="K6" s="70"/>
      <c r="L6" s="8"/>
      <c r="M6" s="8"/>
      <c r="N6" s="8"/>
      <c r="O6" s="74"/>
      <c r="P6" s="8"/>
      <c r="Q6" s="8"/>
      <c r="R6" s="8"/>
      <c r="S6" s="8"/>
      <c r="T6" s="71"/>
      <c r="U6" s="70"/>
      <c r="V6" s="8"/>
      <c r="W6" s="8"/>
      <c r="X6" s="8"/>
      <c r="Y6" s="73"/>
      <c r="Z6" s="70"/>
      <c r="AA6" s="8"/>
      <c r="AB6" s="8"/>
      <c r="AC6" s="25"/>
      <c r="AD6" s="69"/>
      <c r="AE6" s="70"/>
      <c r="AF6" s="8"/>
      <c r="AG6" s="8"/>
      <c r="AH6" s="8"/>
      <c r="AI6" s="73"/>
      <c r="AJ6" s="70"/>
      <c r="AK6" s="8"/>
      <c r="AL6" s="8"/>
      <c r="AM6" s="8"/>
      <c r="AN6" s="73"/>
      <c r="AO6" s="70"/>
      <c r="AP6" s="8"/>
      <c r="AQ6" s="8"/>
      <c r="AR6" s="8"/>
      <c r="AS6" s="73"/>
      <c r="AT6" s="70"/>
      <c r="AU6" s="8"/>
      <c r="AV6" s="8"/>
      <c r="AW6" s="8"/>
      <c r="AX6" s="73"/>
      <c r="AY6" s="72"/>
      <c r="AZ6" s="8"/>
      <c r="BA6" s="8"/>
      <c r="BB6" s="8"/>
      <c r="BC6" s="71"/>
      <c r="BD6" s="70"/>
      <c r="BE6" s="8"/>
      <c r="BF6" s="8"/>
      <c r="BG6" s="25"/>
      <c r="BH6" s="69"/>
    </row>
    <row r="7" spans="1:60" ht="27.95" customHeight="1" x14ac:dyDescent="0.2">
      <c r="A7" s="4">
        <v>4</v>
      </c>
      <c r="B7" s="37" t="s">
        <v>21</v>
      </c>
      <c r="C7" s="109">
        <v>485</v>
      </c>
      <c r="D7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2.0618556701030928E-3</v>
      </c>
      <c r="E7" s="106">
        <f>SUM(Таблица2242342105[[#This Row],[Результаты выступлений на соревнованиях
1 место]:[Результаты выступлений на соревнованиях
участие]])</f>
        <v>1</v>
      </c>
      <c r="F7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место]]+AE7+AJ7+AO7+AT7+AY7+BD7</f>
        <v>1</v>
      </c>
      <c r="G7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место]]+AF7+AK7+AP7+AU7+AZ7+BE7</f>
        <v>0</v>
      </c>
      <c r="H7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место]]+AG7+AL7+AQ7+AV7+BA7+BF7</f>
        <v>0</v>
      </c>
      <c r="I7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место]]+AH7+AM7+AR7+AW7+BB7+BG7</f>
        <v>0</v>
      </c>
      <c r="J7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участие]]+AI7+AN7+AS7+AX7+BC7+BH7</f>
        <v>0</v>
      </c>
      <c r="K7" s="70"/>
      <c r="L7" s="8"/>
      <c r="M7" s="8"/>
      <c r="N7" s="8"/>
      <c r="O7" s="74"/>
      <c r="P7" s="8"/>
      <c r="Q7" s="8"/>
      <c r="R7" s="8"/>
      <c r="S7" s="8"/>
      <c r="T7" s="71"/>
      <c r="U7" s="70"/>
      <c r="V7" s="8"/>
      <c r="W7" s="8"/>
      <c r="X7" s="8"/>
      <c r="Y7" s="73"/>
      <c r="Z7" s="70"/>
      <c r="AA7" s="8"/>
      <c r="AB7" s="8"/>
      <c r="AC7" s="25"/>
      <c r="AD7" s="69"/>
      <c r="AE7" s="70"/>
      <c r="AF7" s="8"/>
      <c r="AG7" s="8"/>
      <c r="AH7" s="8"/>
      <c r="AI7" s="73"/>
      <c r="AJ7" s="70"/>
      <c r="AK7" s="8"/>
      <c r="AL7" s="8"/>
      <c r="AM7" s="8"/>
      <c r="AN7" s="73"/>
      <c r="AO7" s="70"/>
      <c r="AP7" s="8"/>
      <c r="AQ7" s="8"/>
      <c r="AR7" s="8"/>
      <c r="AS7" s="73"/>
      <c r="AT7" s="70"/>
      <c r="AU7" s="8"/>
      <c r="AV7" s="8"/>
      <c r="AW7" s="8"/>
      <c r="AX7" s="73"/>
      <c r="AY7" s="72"/>
      <c r="AZ7" s="8"/>
      <c r="BA7" s="8"/>
      <c r="BB7" s="8"/>
      <c r="BC7" s="71"/>
      <c r="BD7" s="70">
        <v>1</v>
      </c>
      <c r="BE7" s="8"/>
      <c r="BF7" s="8"/>
      <c r="BG7" s="25"/>
      <c r="BH7" s="69"/>
    </row>
    <row r="8" spans="1:60" ht="27.95" customHeight="1" x14ac:dyDescent="0.2">
      <c r="A8" s="4">
        <v>5</v>
      </c>
      <c r="B8" s="36" t="s">
        <v>22</v>
      </c>
      <c r="C8" s="109">
        <v>605</v>
      </c>
      <c r="D8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0</v>
      </c>
      <c r="E8" s="106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8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место]]+AE8+AJ8+AO8+AT8+AY8+BD8</f>
        <v>0</v>
      </c>
      <c r="G8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место]]+AF8+AK8+AP8+AU8+AZ8+BE8</f>
        <v>0</v>
      </c>
      <c r="H8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место]]+AG8+AL8+AQ8+AV8+BA8+BF8</f>
        <v>0</v>
      </c>
      <c r="I8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место]]+AH8+AM8+AR8+AW8+BB8+BG8</f>
        <v>0</v>
      </c>
      <c r="J8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участие]]+AI8+AN8+AS8+AX8+BC8+BH8</f>
        <v>0</v>
      </c>
      <c r="K8" s="70"/>
      <c r="L8" s="8"/>
      <c r="M8" s="8"/>
      <c r="N8" s="8"/>
      <c r="O8" s="74"/>
      <c r="P8" s="8"/>
      <c r="Q8" s="8"/>
      <c r="R8" s="8"/>
      <c r="S8" s="8"/>
      <c r="T8" s="71"/>
      <c r="U8" s="70"/>
      <c r="V8" s="8"/>
      <c r="W8" s="8"/>
      <c r="X8" s="8"/>
      <c r="Y8" s="73"/>
      <c r="Z8" s="70"/>
      <c r="AA8" s="8"/>
      <c r="AB8" s="8"/>
      <c r="AC8" s="25"/>
      <c r="AD8" s="69"/>
      <c r="AE8" s="70"/>
      <c r="AF8" s="8"/>
      <c r="AG8" s="8"/>
      <c r="AH8" s="8"/>
      <c r="AI8" s="73"/>
      <c r="AJ8" s="70"/>
      <c r="AK8" s="8"/>
      <c r="AL8" s="8"/>
      <c r="AM8" s="8"/>
      <c r="AN8" s="73"/>
      <c r="AO8" s="70"/>
      <c r="AP8" s="8"/>
      <c r="AQ8" s="8"/>
      <c r="AR8" s="8"/>
      <c r="AS8" s="73"/>
      <c r="AT8" s="70"/>
      <c r="AU8" s="8"/>
      <c r="AV8" s="8"/>
      <c r="AW8" s="8"/>
      <c r="AX8" s="73"/>
      <c r="AY8" s="72"/>
      <c r="AZ8" s="8"/>
      <c r="BA8" s="8"/>
      <c r="BB8" s="8"/>
      <c r="BC8" s="71"/>
      <c r="BD8" s="70"/>
      <c r="BE8" s="8"/>
      <c r="BF8" s="8"/>
      <c r="BG8" s="25"/>
      <c r="BH8" s="69"/>
    </row>
    <row r="9" spans="1:60" ht="27.95" customHeight="1" x14ac:dyDescent="0.2">
      <c r="A9" s="4">
        <v>6</v>
      </c>
      <c r="B9" s="38" t="s">
        <v>23</v>
      </c>
      <c r="C9" s="109">
        <v>443</v>
      </c>
      <c r="D9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0</v>
      </c>
      <c r="E9" s="106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9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место]]+AE9+AJ9+AO9+AT9+AY9+BD9</f>
        <v>0</v>
      </c>
      <c r="G9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место]]+AF9+AK9+AP9+AU9+AZ9+BE9</f>
        <v>0</v>
      </c>
      <c r="H9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место]]+AG9+AL9+AQ9+AV9+BA9+BF9</f>
        <v>0</v>
      </c>
      <c r="I9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место]]+AH9+AM9+AR9+AW9+BB9+BG9</f>
        <v>0</v>
      </c>
      <c r="J9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участие]]+AI9+AN9+AS9+AX9+BC9+BH9</f>
        <v>0</v>
      </c>
      <c r="K9" s="70"/>
      <c r="L9" s="8"/>
      <c r="M9" s="8"/>
      <c r="N9" s="8"/>
      <c r="O9" s="74"/>
      <c r="P9" s="8"/>
      <c r="Q9" s="8"/>
      <c r="R9" s="8"/>
      <c r="S9" s="8"/>
      <c r="T9" s="71"/>
      <c r="U9" s="70"/>
      <c r="V9" s="8"/>
      <c r="W9" s="8"/>
      <c r="X9" s="8"/>
      <c r="Y9" s="73"/>
      <c r="Z9" s="70"/>
      <c r="AA9" s="8"/>
      <c r="AB9" s="8"/>
      <c r="AC9" s="25"/>
      <c r="AD9" s="69"/>
      <c r="AE9" s="70"/>
      <c r="AF9" s="8"/>
      <c r="AG9" s="8"/>
      <c r="AH9" s="8"/>
      <c r="AI9" s="73"/>
      <c r="AJ9" s="70"/>
      <c r="AK9" s="8"/>
      <c r="AL9" s="8"/>
      <c r="AM9" s="8"/>
      <c r="AN9" s="73"/>
      <c r="AO9" s="70"/>
      <c r="AP9" s="8"/>
      <c r="AQ9" s="8"/>
      <c r="AR9" s="8"/>
      <c r="AS9" s="73"/>
      <c r="AT9" s="70"/>
      <c r="AU9" s="8"/>
      <c r="AV9" s="8"/>
      <c r="AW9" s="8"/>
      <c r="AX9" s="73"/>
      <c r="AY9" s="72"/>
      <c r="AZ9" s="8"/>
      <c r="BA9" s="8"/>
      <c r="BB9" s="8"/>
      <c r="BC9" s="71"/>
      <c r="BD9" s="70"/>
      <c r="BE9" s="8"/>
      <c r="BF9" s="8"/>
      <c r="BG9" s="25"/>
      <c r="BH9" s="69"/>
    </row>
    <row r="10" spans="1:60" ht="27.95" customHeight="1" x14ac:dyDescent="0.2">
      <c r="A10" s="4">
        <v>7</v>
      </c>
      <c r="B10" s="3" t="s">
        <v>24</v>
      </c>
      <c r="C10" s="109">
        <v>173</v>
      </c>
      <c r="D10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0</v>
      </c>
      <c r="E10" s="106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10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место]]+AE10+AJ10+AO10+AT10+AY10+BD10</f>
        <v>0</v>
      </c>
      <c r="G10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место]]+AF10+AK10+AP10+AU10+AZ10+BE10</f>
        <v>0</v>
      </c>
      <c r="H10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место]]+AG10+AL10+AQ10+AV10+BA10+BF10</f>
        <v>0</v>
      </c>
      <c r="I10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место]]+AH10+AM10+AR10+AW10+BB10+BG10</f>
        <v>0</v>
      </c>
      <c r="J10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участие]]+AI10+AN10+AS10+AX10+BC10+BH10</f>
        <v>0</v>
      </c>
      <c r="K10" s="70"/>
      <c r="L10" s="8"/>
      <c r="M10" s="8"/>
      <c r="N10" s="8"/>
      <c r="O10" s="74"/>
      <c r="P10" s="8"/>
      <c r="Q10" s="8"/>
      <c r="R10" s="8"/>
      <c r="S10" s="8"/>
      <c r="T10" s="71"/>
      <c r="U10" s="70"/>
      <c r="V10" s="8"/>
      <c r="W10" s="8"/>
      <c r="X10" s="8"/>
      <c r="Y10" s="73"/>
      <c r="Z10" s="70"/>
      <c r="AA10" s="8"/>
      <c r="AB10" s="8"/>
      <c r="AC10" s="25"/>
      <c r="AD10" s="69"/>
      <c r="AE10" s="70"/>
      <c r="AF10" s="8"/>
      <c r="AG10" s="8"/>
      <c r="AH10" s="8"/>
      <c r="AI10" s="73"/>
      <c r="AJ10" s="70"/>
      <c r="AK10" s="8"/>
      <c r="AL10" s="8"/>
      <c r="AM10" s="8"/>
      <c r="AN10" s="73"/>
      <c r="AO10" s="70"/>
      <c r="AP10" s="8"/>
      <c r="AQ10" s="8"/>
      <c r="AR10" s="8"/>
      <c r="AS10" s="73"/>
      <c r="AT10" s="70"/>
      <c r="AU10" s="8"/>
      <c r="AV10" s="8"/>
      <c r="AW10" s="8"/>
      <c r="AX10" s="73"/>
      <c r="AY10" s="72"/>
      <c r="AZ10" s="8"/>
      <c r="BA10" s="8"/>
      <c r="BB10" s="8"/>
      <c r="BC10" s="71"/>
      <c r="BD10" s="70"/>
      <c r="BE10" s="8"/>
      <c r="BF10" s="8"/>
      <c r="BG10" s="25"/>
      <c r="BH10" s="69"/>
    </row>
    <row r="11" spans="1:60" ht="27.95" customHeight="1" thickBot="1" x14ac:dyDescent="0.25">
      <c r="A11" s="4">
        <v>8</v>
      </c>
      <c r="B11" s="3" t="s">
        <v>25</v>
      </c>
      <c r="C11" s="109">
        <v>185</v>
      </c>
      <c r="D11" s="122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0</v>
      </c>
      <c r="E11" s="106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11" s="8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место]]+AE11+AJ11+AO11+AT11+AY11+BD11</f>
        <v>0</v>
      </c>
      <c r="G11" s="8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место]]+AF11+AK11+AP11+AU11+AZ11+BE11</f>
        <v>0</v>
      </c>
      <c r="H11" s="8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место]]+AG11+AL11+AQ11+AV11+BA11+BF11</f>
        <v>0</v>
      </c>
      <c r="I11" s="8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место]]+AH11+AM11+AR11+AW11+BB11+BG11</f>
        <v>0</v>
      </c>
      <c r="J11" s="71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участие]]+AI11+AN11+AS11+AX11+BC11+BH11</f>
        <v>0</v>
      </c>
      <c r="K11" s="70"/>
      <c r="L11" s="8"/>
      <c r="M11" s="8"/>
      <c r="N11" s="8"/>
      <c r="O11" s="74"/>
      <c r="P11" s="8"/>
      <c r="Q11" s="8"/>
      <c r="R11" s="8"/>
      <c r="S11" s="8"/>
      <c r="T11" s="71"/>
      <c r="U11" s="70"/>
      <c r="V11" s="8"/>
      <c r="W11" s="8"/>
      <c r="X11" s="8"/>
      <c r="Y11" s="73"/>
      <c r="Z11" s="70"/>
      <c r="AA11" s="8"/>
      <c r="AB11" s="8"/>
      <c r="AC11" s="25"/>
      <c r="AD11" s="69"/>
      <c r="AE11" s="70"/>
      <c r="AF11" s="8"/>
      <c r="AG11" s="8"/>
      <c r="AH11" s="8"/>
      <c r="AI11" s="73"/>
      <c r="AJ11" s="70"/>
      <c r="AK11" s="8"/>
      <c r="AL11" s="8"/>
      <c r="AM11" s="8"/>
      <c r="AN11" s="73"/>
      <c r="AO11" s="70"/>
      <c r="AP11" s="8"/>
      <c r="AQ11" s="8"/>
      <c r="AR11" s="8"/>
      <c r="AS11" s="73"/>
      <c r="AT11" s="70"/>
      <c r="AU11" s="8"/>
      <c r="AV11" s="8"/>
      <c r="AW11" s="8"/>
      <c r="AX11" s="73"/>
      <c r="AY11" s="72"/>
      <c r="AZ11" s="8"/>
      <c r="BA11" s="8"/>
      <c r="BB11" s="8"/>
      <c r="BC11" s="71"/>
      <c r="BD11" s="70"/>
      <c r="BE11" s="8"/>
      <c r="BF11" s="8"/>
      <c r="BG11" s="25"/>
      <c r="BH11" s="69"/>
    </row>
    <row r="12" spans="1:60" ht="27.95" hidden="1" customHeight="1" thickBot="1" x14ac:dyDescent="0.25">
      <c r="A12" s="68"/>
      <c r="B12" s="12"/>
      <c r="C12" s="13"/>
      <c r="D12" s="53" t="e">
        <f>Таблица2242342105[[#This Row],[Результаты выступлений на соревнованиях
ВСЕГО участников]]/Таблица2242342105[[#This Row],[ВСЕГО
занимающихся
по состоянию на 31 декабря отчетного года]]</f>
        <v>#DIV/0!</v>
      </c>
      <c r="E12" s="21">
        <f>SUM(Таблица2242342105[[#This Row],[Результаты выступлений на соревнованиях
1 место]:[Результаты выступлений на соревнованиях
участие]])</f>
        <v>0</v>
      </c>
      <c r="F12" s="9">
        <f>Таблица2242342105[[#This Row],[Олимпийские игры
1 место]]+Таблица2242342105[[#This Row],[Чемпионат Мира
1 место]]+Таблица2242342105[[#This Row],[Юношеские Олимпийские игры
1 место]]+Таблица2242342105[[#This Row],[Первенство Мира
1 место]]+AE12+AJ12+AO12+AT12+AY12+BD12</f>
        <v>0</v>
      </c>
      <c r="G12" s="9">
        <f>Таблица2242342105[[#This Row],[Олимпийские игры
2 место]]+Таблица2242342105[[#This Row],[Чемпионат Мира
2 место]]+Таблица2242342105[[#This Row],[Юношеские Олимпийские игры
2 место]]+Таблица2242342105[[#This Row],[Первенство Мира
2 место]]+AF12+AK12+AP12+AU12+AZ12+BE12</f>
        <v>0</v>
      </c>
      <c r="H12" s="9">
        <f>Таблица2242342105[[#This Row],[Олимпийские игры
3 место]]+Таблица2242342105[[#This Row],[Чемпионат Мира
3 место]]+Таблица2242342105[[#This Row],[Юношеские Олимпийские игры
3 место]]+Таблица2242342105[[#This Row],[Первенство Мира
3 место]]+AG12+AL12+AQ12+AV12+BA12+BF12</f>
        <v>0</v>
      </c>
      <c r="I12" s="9">
        <f>Таблица2242342105[[#This Row],[Олимпийские игры
4-6 место]]+Таблица2242342105[[#This Row],[Чемпионат Мира
4-6 место]]+Таблица2242342105[[#This Row],[Юношеские Олимпийские игры
4-6 место]]+Таблица2242342105[[#This Row],[Первенство Мира
4-6 место]]+AH12+AM12+AR12+AW12+BB12+BG12</f>
        <v>0</v>
      </c>
      <c r="J12" s="64">
        <f>Таблица2242342105[[#This Row],[Олимпийские игры
участие]]+Таблица2242342105[[#This Row],[Чемпионат Мира
участие]]+Таблица2242342105[[#This Row],[Юношеские Олимпийские игры
участие]]+Таблица2242342105[[#This Row],[Первенство Мира
участие]]+AI12+AN12+AS12+AX12+BC12+BH12</f>
        <v>0</v>
      </c>
      <c r="K12" s="63"/>
      <c r="L12" s="9"/>
      <c r="M12" s="9"/>
      <c r="N12" s="9"/>
      <c r="O12" s="67"/>
      <c r="P12" s="9"/>
      <c r="Q12" s="9"/>
      <c r="R12" s="9"/>
      <c r="S12" s="9"/>
      <c r="T12" s="64"/>
      <c r="U12" s="63"/>
      <c r="V12" s="9"/>
      <c r="W12" s="9"/>
      <c r="X12" s="9"/>
      <c r="Y12" s="66"/>
      <c r="Z12" s="63"/>
      <c r="AA12" s="9"/>
      <c r="AB12" s="9"/>
      <c r="AC12" s="26"/>
      <c r="AD12" s="62"/>
      <c r="AE12" s="63"/>
      <c r="AF12" s="9"/>
      <c r="AG12" s="9"/>
      <c r="AH12" s="9"/>
      <c r="AI12" s="66"/>
      <c r="AJ12" s="63"/>
      <c r="AK12" s="9"/>
      <c r="AL12" s="9"/>
      <c r="AM12" s="9"/>
      <c r="AN12" s="66"/>
      <c r="AO12" s="63"/>
      <c r="AP12" s="9"/>
      <c r="AQ12" s="9"/>
      <c r="AR12" s="9"/>
      <c r="AS12" s="66"/>
      <c r="AT12" s="63"/>
      <c r="AU12" s="9"/>
      <c r="AV12" s="9"/>
      <c r="AW12" s="9"/>
      <c r="AX12" s="66"/>
      <c r="AY12" s="65"/>
      <c r="AZ12" s="9"/>
      <c r="BA12" s="9"/>
      <c r="BB12" s="9"/>
      <c r="BC12" s="64"/>
      <c r="BD12" s="63"/>
      <c r="BE12" s="9"/>
      <c r="BF12" s="9"/>
      <c r="BG12" s="26"/>
      <c r="BH12" s="62"/>
    </row>
    <row r="13" spans="1:60" s="118" customFormat="1" ht="30" customHeight="1" thickTop="1" thickBot="1" x14ac:dyDescent="0.25">
      <c r="A13" s="110"/>
      <c r="B13" s="111"/>
      <c r="C13" s="112">
        <f>SUBTOTAL(9,C4:C12)</f>
        <v>2531</v>
      </c>
      <c r="D13" s="113">
        <f>Таблица2242342105[[#This Row],[ВСЕГО
занимающихся
по состоянию на 31 декабря отчетного года]]</f>
        <v>2531</v>
      </c>
      <c r="E13" s="114">
        <f>SUBTOTAL(9,E4:E12)</f>
        <v>2</v>
      </c>
      <c r="F13" s="112">
        <f>SUBTOTAL(9,F4:F12)</f>
        <v>1</v>
      </c>
      <c r="G13" s="112">
        <f>SUBTOTAL(9,G4:G12)</f>
        <v>0</v>
      </c>
      <c r="H13" s="112">
        <f>SUBTOTAL(9,H4:H12)</f>
        <v>0</v>
      </c>
      <c r="I13" s="112">
        <f>SUBTOTAL(9,I4:I12)</f>
        <v>0</v>
      </c>
      <c r="J13" s="112">
        <f>SUBTOTAL(9,J4:J12)</f>
        <v>1</v>
      </c>
      <c r="K13" s="115">
        <f>SUBTOTAL(9,K4:K12)</f>
        <v>0</v>
      </c>
      <c r="L13" s="112">
        <f>SUBTOTAL(9,L4:L12)</f>
        <v>0</v>
      </c>
      <c r="M13" s="112">
        <f>SUBTOTAL(9,M4:M12)</f>
        <v>0</v>
      </c>
      <c r="N13" s="112">
        <f>SUBTOTAL(9,N4:N12)</f>
        <v>0</v>
      </c>
      <c r="O13" s="116">
        <f>SUBTOTAL(9,O4:O12)</f>
        <v>0</v>
      </c>
      <c r="P13" s="117">
        <f>SUBTOTAL(9,P4:P12)</f>
        <v>0</v>
      </c>
      <c r="Q13" s="112">
        <f>SUBTOTAL(9,Q4:Q12)</f>
        <v>0</v>
      </c>
      <c r="R13" s="112">
        <f>SUBTOTAL(9,R4:R12)</f>
        <v>0</v>
      </c>
      <c r="S13" s="112">
        <f>SUBTOTAL(9,S4:S12)</f>
        <v>0</v>
      </c>
      <c r="T13" s="112">
        <f>SUBTOTAL(9,T4:T12)</f>
        <v>0</v>
      </c>
      <c r="U13" s="115">
        <f>SUBTOTAL(9,U4:U12)</f>
        <v>0</v>
      </c>
      <c r="V13" s="112">
        <f>SUBTOTAL(9,V4:V12)</f>
        <v>0</v>
      </c>
      <c r="W13" s="112">
        <f>SUBTOTAL(9,W4:W12)</f>
        <v>0</v>
      </c>
      <c r="X13" s="112">
        <f>SUBTOTAL(9,X4:X12)</f>
        <v>0</v>
      </c>
      <c r="Y13" s="116">
        <f>SUBTOTAL(9,Y4:Y12)</f>
        <v>0</v>
      </c>
      <c r="Z13" s="117">
        <f>SUBTOTAL(9,Z4:Z12)</f>
        <v>0</v>
      </c>
      <c r="AA13" s="112">
        <f>SUBTOTAL(9,AA4:AA12)</f>
        <v>0</v>
      </c>
      <c r="AB13" s="112">
        <f>SUBTOTAL(9,AB4:AB12)</f>
        <v>0</v>
      </c>
      <c r="AC13" s="112">
        <f>SUBTOTAL(9,AC4:AC12)</f>
        <v>0</v>
      </c>
      <c r="AD13" s="112">
        <f>SUBTOTAL(9,AD4:AD12)</f>
        <v>1</v>
      </c>
      <c r="AE13" s="115">
        <f>SUBTOTAL(9,AE4:AE12)</f>
        <v>0</v>
      </c>
      <c r="AF13" s="112">
        <f>SUBTOTAL(9,AF4:AF12)</f>
        <v>0</v>
      </c>
      <c r="AG13" s="112">
        <f>SUBTOTAL(9,AG4:AG12)</f>
        <v>0</v>
      </c>
      <c r="AH13" s="112">
        <f>SUBTOTAL(9,AH4:AH12)</f>
        <v>0</v>
      </c>
      <c r="AI13" s="116">
        <f>SUBTOTAL(9,AI4:AI12)</f>
        <v>0</v>
      </c>
      <c r="AJ13" s="117">
        <f>SUBTOTAL(9,AJ4:AJ12)</f>
        <v>0</v>
      </c>
      <c r="AK13" s="112">
        <f>SUBTOTAL(9,AK4:AK12)</f>
        <v>0</v>
      </c>
      <c r="AL13" s="112">
        <f>SUBTOTAL(9,AL4:AL12)</f>
        <v>0</v>
      </c>
      <c r="AM13" s="112">
        <f>SUBTOTAL(9,AM4:AM12)</f>
        <v>0</v>
      </c>
      <c r="AN13" s="112">
        <f>SUBTOTAL(9,AN4:AN12)</f>
        <v>0</v>
      </c>
      <c r="AO13" s="115">
        <f>SUBTOTAL(9,AO4:AO12)</f>
        <v>0</v>
      </c>
      <c r="AP13" s="112">
        <f>SUBTOTAL(9,AP4:AP12)</f>
        <v>0</v>
      </c>
      <c r="AQ13" s="112">
        <f>SUBTOTAL(9,AQ4:AQ12)</f>
        <v>0</v>
      </c>
      <c r="AR13" s="112">
        <f>SUBTOTAL(9,AR4:AR12)</f>
        <v>0</v>
      </c>
      <c r="AS13" s="116">
        <f>SUBTOTAL(9,AS4:AS12)</f>
        <v>0</v>
      </c>
      <c r="AT13" s="117">
        <f>SUBTOTAL(9,AT4:AT12)</f>
        <v>0</v>
      </c>
      <c r="AU13" s="112">
        <f>SUBTOTAL(9,AU4:AU12)</f>
        <v>0</v>
      </c>
      <c r="AV13" s="112">
        <f>SUBTOTAL(9,AV4:AV12)</f>
        <v>0</v>
      </c>
      <c r="AW13" s="112">
        <f>SUBTOTAL(9,AW4:AW12)</f>
        <v>0</v>
      </c>
      <c r="AX13" s="112">
        <f>SUBTOTAL(9,AX4:AX12)</f>
        <v>0</v>
      </c>
      <c r="AY13" s="115">
        <f>SUBTOTAL(9,AY4:AY12)</f>
        <v>0</v>
      </c>
      <c r="AZ13" s="112">
        <f>SUBTOTAL(9,AZ4:AZ12)</f>
        <v>0</v>
      </c>
      <c r="BA13" s="112">
        <f>SUBTOTAL(9,BA4:BA12)</f>
        <v>0</v>
      </c>
      <c r="BB13" s="112">
        <f>SUBTOTAL(9,BB4:BB12)</f>
        <v>0</v>
      </c>
      <c r="BC13" s="116">
        <f>SUBTOTAL(9,BC4:BC12)</f>
        <v>0</v>
      </c>
      <c r="BD13" s="117">
        <f>SUBTOTAL(9,BD4:BD12)</f>
        <v>1</v>
      </c>
      <c r="BE13" s="112">
        <f>SUBTOTAL(9,BE4:BE12)</f>
        <v>0</v>
      </c>
      <c r="BF13" s="112">
        <f>SUBTOTAL(9,BF4:BF12)</f>
        <v>0</v>
      </c>
      <c r="BG13" s="112">
        <f>SUBTOTAL(9,BG4:BG12)</f>
        <v>0</v>
      </c>
      <c r="BH13" s="116">
        <f>SUBTOTAL(9,BH4:BH12)</f>
        <v>0</v>
      </c>
    </row>
    <row r="14" spans="1:60" s="94" customFormat="1" ht="15.75" thickTop="1" x14ac:dyDescent="0.2">
      <c r="A14" s="1"/>
      <c r="B14" s="101"/>
      <c r="C14" s="100"/>
      <c r="D14" s="100"/>
      <c r="E14" s="99"/>
      <c r="F14" s="99"/>
      <c r="G14" s="97"/>
      <c r="H14" s="97"/>
      <c r="I14" s="97"/>
      <c r="J14" s="97"/>
      <c r="K14" s="97"/>
      <c r="L14" s="99"/>
      <c r="M14" s="97"/>
      <c r="N14" s="97"/>
      <c r="O14" s="97"/>
      <c r="P14" s="97"/>
      <c r="Q14" s="18"/>
      <c r="R14" s="98"/>
      <c r="S14" s="97"/>
      <c r="T14" s="96"/>
      <c r="U14" s="96"/>
      <c r="V14" s="96"/>
      <c r="W14" s="96"/>
      <c r="X14" s="96"/>
      <c r="Y14" s="96"/>
      <c r="Z14" s="96"/>
      <c r="AA14" s="96"/>
      <c r="AB14" s="95"/>
      <c r="AC14" s="95"/>
      <c r="AD14" s="96"/>
      <c r="AE14" s="96"/>
      <c r="AF14" s="95"/>
      <c r="AG14" s="95"/>
    </row>
    <row r="15" spans="1:60" customFormat="1" ht="20.100000000000001" customHeight="1" x14ac:dyDescent="0.25"/>
  </sheetData>
  <mergeCells count="1">
    <mergeCell ref="A1:AD1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2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Разряды</vt:lpstr>
      <vt:lpstr>Сборная ТО</vt:lpstr>
      <vt:lpstr>Сборная РФ</vt:lpstr>
      <vt:lpstr>Соревнования УрФО и ТО</vt:lpstr>
      <vt:lpstr>Всероссийские соревнования</vt:lpstr>
      <vt:lpstr>Международные соревнования</vt:lpstr>
      <vt:lpstr>'Сборная РФ'!Заголовки_для_печати</vt:lpstr>
      <vt:lpstr>'Всероссийские соревнования'!Область_печати</vt:lpstr>
      <vt:lpstr>'Международные соревнования'!Область_печати</vt:lpstr>
      <vt:lpstr>Разряды!Область_печати</vt:lpstr>
      <vt:lpstr>'Сборная РФ'!Область_печати</vt:lpstr>
      <vt:lpstr>'Соревнования УрФО и 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2023-01-26T06:29:16Z</dcterms:modified>
</cp:coreProperties>
</file>